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heckCompatibility="1" defaultThemeVersion="124226"/>
  <mc:AlternateContent xmlns:mc="http://schemas.openxmlformats.org/markup-compatibility/2006">
    <mc:Choice Requires="x15">
      <x15ac:absPath xmlns:x15ac="http://schemas.microsoft.com/office/spreadsheetml/2010/11/ac" url="C:\Users\hiroshipc\Desktop\"/>
    </mc:Choice>
  </mc:AlternateContent>
  <xr:revisionPtr revIDLastSave="0" documentId="13_ncr:1_{139E65CD-95AA-4452-A550-6EA8C9101829}" xr6:coauthVersionLast="47" xr6:coauthVersionMax="47" xr10:uidLastSave="{00000000-0000-0000-0000-000000000000}"/>
  <bookViews>
    <workbookView xWindow="10890" yWindow="630" windowWidth="26370" windowHeight="19740" xr2:uid="{00000000-000D-0000-FFFF-FFFF00000000}"/>
  </bookViews>
  <sheets>
    <sheet name="VER2.１" sheetId="30" r:id="rId1"/>
    <sheet name="事例" sheetId="3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4" i="31" l="1"/>
  <c r="V33" i="31"/>
  <c r="P33" i="31"/>
  <c r="T33" i="31" s="1"/>
  <c r="O33" i="31"/>
  <c r="N33" i="31"/>
  <c r="M33" i="31"/>
  <c r="L33" i="31"/>
  <c r="D33" i="31"/>
  <c r="V32" i="31"/>
  <c r="P32" i="31"/>
  <c r="R32" i="31" s="1"/>
  <c r="O32" i="31"/>
  <c r="N32" i="31"/>
  <c r="M32" i="31"/>
  <c r="L32" i="31"/>
  <c r="D32" i="31"/>
  <c r="V31" i="31"/>
  <c r="P31" i="31"/>
  <c r="O31" i="31"/>
  <c r="N31" i="31"/>
  <c r="M31" i="31"/>
  <c r="L31" i="31"/>
  <c r="D31" i="31"/>
  <c r="V30" i="31"/>
  <c r="P30" i="31"/>
  <c r="O30" i="31"/>
  <c r="N30" i="31"/>
  <c r="M30" i="31"/>
  <c r="L30" i="31"/>
  <c r="D30" i="31"/>
  <c r="V29" i="31"/>
  <c r="P29" i="31"/>
  <c r="T29" i="31" s="1"/>
  <c r="O29" i="31"/>
  <c r="N29" i="31"/>
  <c r="M29" i="31"/>
  <c r="L29" i="31"/>
  <c r="D29" i="31"/>
  <c r="V28" i="31"/>
  <c r="P28" i="31"/>
  <c r="R28" i="31" s="1"/>
  <c r="O28" i="31"/>
  <c r="N28" i="31"/>
  <c r="M28" i="31"/>
  <c r="L28" i="31"/>
  <c r="D28" i="31"/>
  <c r="V27" i="31"/>
  <c r="P27" i="31"/>
  <c r="S27" i="31" s="1"/>
  <c r="O27" i="31"/>
  <c r="N27" i="31"/>
  <c r="M27" i="31"/>
  <c r="L27" i="31"/>
  <c r="D27" i="31"/>
  <c r="V26" i="31"/>
  <c r="P26" i="31"/>
  <c r="S26" i="31" s="1"/>
  <c r="O26" i="31"/>
  <c r="N26" i="31"/>
  <c r="M26" i="31"/>
  <c r="L26" i="31"/>
  <c r="D26" i="31"/>
  <c r="V25" i="31"/>
  <c r="P25" i="31"/>
  <c r="R25" i="31" s="1"/>
  <c r="O25" i="31"/>
  <c r="N25" i="31"/>
  <c r="M25" i="31"/>
  <c r="L25" i="31"/>
  <c r="D25" i="31"/>
  <c r="V24" i="31"/>
  <c r="P24" i="31"/>
  <c r="R24" i="31" s="1"/>
  <c r="O24" i="31"/>
  <c r="N24" i="31"/>
  <c r="M24" i="31"/>
  <c r="L24" i="31"/>
  <c r="D24" i="31"/>
  <c r="V23" i="31"/>
  <c r="P23" i="31"/>
  <c r="R23" i="31" s="1"/>
  <c r="O23" i="31"/>
  <c r="N23" i="31"/>
  <c r="M23" i="31"/>
  <c r="L23" i="31"/>
  <c r="D23" i="31"/>
  <c r="V22" i="31"/>
  <c r="P22" i="31"/>
  <c r="S22" i="31" s="1"/>
  <c r="O22" i="31"/>
  <c r="N22" i="31"/>
  <c r="M22" i="31"/>
  <c r="L22" i="31"/>
  <c r="D22" i="31"/>
  <c r="V21" i="31"/>
  <c r="P21" i="31"/>
  <c r="R21" i="31" s="1"/>
  <c r="O21" i="31"/>
  <c r="N21" i="31"/>
  <c r="M21" i="31"/>
  <c r="L21" i="31"/>
  <c r="D21" i="31"/>
  <c r="V20" i="31"/>
  <c r="P20" i="31"/>
  <c r="R20" i="31" s="1"/>
  <c r="O20" i="31"/>
  <c r="N20" i="31"/>
  <c r="M20" i="31"/>
  <c r="L20" i="31"/>
  <c r="D20" i="31"/>
  <c r="V19" i="31"/>
  <c r="P19" i="31"/>
  <c r="S19" i="31" s="1"/>
  <c r="O19" i="31"/>
  <c r="N19" i="31"/>
  <c r="M19" i="31"/>
  <c r="L19" i="31"/>
  <c r="D19" i="31"/>
  <c r="V18" i="31"/>
  <c r="P18" i="31"/>
  <c r="S18" i="31" s="1"/>
  <c r="O18" i="31"/>
  <c r="N18" i="31"/>
  <c r="M18" i="31"/>
  <c r="L18" i="31"/>
  <c r="D18" i="31"/>
  <c r="V17" i="31"/>
  <c r="P17" i="31"/>
  <c r="R17" i="31" s="1"/>
  <c r="O17" i="31"/>
  <c r="N17" i="31"/>
  <c r="M17" i="31"/>
  <c r="L17" i="31"/>
  <c r="D17" i="31"/>
  <c r="V16" i="31"/>
  <c r="P16" i="31"/>
  <c r="T16" i="31" s="1"/>
  <c r="O16" i="31"/>
  <c r="N16" i="31"/>
  <c r="M16" i="31"/>
  <c r="L16" i="31"/>
  <c r="D16" i="31"/>
  <c r="V15" i="31"/>
  <c r="P15" i="31"/>
  <c r="O15" i="31"/>
  <c r="N15" i="31"/>
  <c r="M15" i="31"/>
  <c r="L15" i="31"/>
  <c r="D15" i="31"/>
  <c r="V14" i="31"/>
  <c r="P14" i="31"/>
  <c r="S14" i="31" s="1"/>
  <c r="O14" i="31"/>
  <c r="N14" i="31"/>
  <c r="M14" i="31"/>
  <c r="L14" i="31"/>
  <c r="D14" i="31"/>
  <c r="V13" i="31"/>
  <c r="P13" i="31"/>
  <c r="T13" i="31" s="1"/>
  <c r="O13" i="31"/>
  <c r="N13" i="31"/>
  <c r="M13" i="31"/>
  <c r="L13" i="31"/>
  <c r="V12" i="31"/>
  <c r="O12" i="31"/>
  <c r="N12" i="31"/>
  <c r="M12" i="31"/>
  <c r="L12" i="31"/>
  <c r="O11" i="31"/>
  <c r="N11" i="31"/>
  <c r="M11" i="31"/>
  <c r="L11" i="31"/>
  <c r="V10" i="31"/>
  <c r="O10" i="31"/>
  <c r="N10" i="31"/>
  <c r="M10" i="31"/>
  <c r="L10" i="31"/>
  <c r="O9" i="31"/>
  <c r="N9" i="31"/>
  <c r="M9" i="31"/>
  <c r="L9" i="31"/>
  <c r="V8" i="31"/>
  <c r="O8" i="31"/>
  <c r="N8" i="31"/>
  <c r="M8" i="31"/>
  <c r="L8" i="31"/>
  <c r="O7" i="31"/>
  <c r="N7" i="31"/>
  <c r="M7" i="31"/>
  <c r="L7" i="31"/>
  <c r="V6" i="31"/>
  <c r="O6" i="31"/>
  <c r="N6" i="31"/>
  <c r="M6" i="31"/>
  <c r="L6" i="31"/>
  <c r="O5" i="31"/>
  <c r="N5" i="31"/>
  <c r="M5" i="31"/>
  <c r="L5" i="31"/>
  <c r="D5" i="31"/>
  <c r="D6" i="31" s="1"/>
  <c r="V4" i="31"/>
  <c r="P4" i="31"/>
  <c r="O4" i="31"/>
  <c r="N4" i="31"/>
  <c r="M4" i="31"/>
  <c r="L4" i="31"/>
  <c r="D34" i="30"/>
  <c r="V33" i="30"/>
  <c r="P33" i="30"/>
  <c r="R33" i="30"/>
  <c r="O33" i="30"/>
  <c r="N33" i="30"/>
  <c r="M33" i="30"/>
  <c r="L33" i="30"/>
  <c r="D33" i="30"/>
  <c r="B33" i="30"/>
  <c r="V32" i="30"/>
  <c r="P32" i="30"/>
  <c r="S32" i="30"/>
  <c r="O32" i="30"/>
  <c r="N32" i="30"/>
  <c r="M32" i="30"/>
  <c r="L32" i="30"/>
  <c r="D32" i="30"/>
  <c r="V31" i="30"/>
  <c r="P31" i="30"/>
  <c r="R31" i="30"/>
  <c r="O31" i="30"/>
  <c r="N31" i="30"/>
  <c r="M31" i="30"/>
  <c r="L31" i="30"/>
  <c r="D31" i="30"/>
  <c r="V30" i="30"/>
  <c r="P30" i="30"/>
  <c r="R30" i="30"/>
  <c r="O30" i="30"/>
  <c r="N30" i="30"/>
  <c r="M30" i="30"/>
  <c r="L30" i="30"/>
  <c r="D30" i="30"/>
  <c r="V29" i="30"/>
  <c r="P29" i="30"/>
  <c r="R29" i="30"/>
  <c r="O29" i="30"/>
  <c r="N29" i="30"/>
  <c r="M29" i="30"/>
  <c r="L29" i="30"/>
  <c r="D29" i="30"/>
  <c r="V28" i="30"/>
  <c r="P28" i="30"/>
  <c r="R28" i="30"/>
  <c r="O28" i="30"/>
  <c r="N28" i="30"/>
  <c r="M28" i="30"/>
  <c r="L28" i="30"/>
  <c r="D28" i="30"/>
  <c r="V27" i="30"/>
  <c r="P27" i="30"/>
  <c r="R27" i="30"/>
  <c r="O27" i="30"/>
  <c r="N27" i="30"/>
  <c r="M27" i="30"/>
  <c r="L27" i="30"/>
  <c r="D27" i="30"/>
  <c r="V26" i="30"/>
  <c r="P26" i="30"/>
  <c r="B26" i="30"/>
  <c r="O26" i="30"/>
  <c r="N26" i="30"/>
  <c r="M26" i="30"/>
  <c r="L26" i="30"/>
  <c r="D26" i="30"/>
  <c r="V25" i="30"/>
  <c r="P25" i="30"/>
  <c r="R25" i="30"/>
  <c r="O25" i="30"/>
  <c r="N25" i="30"/>
  <c r="M25" i="30"/>
  <c r="L25" i="30"/>
  <c r="D25" i="30"/>
  <c r="V24" i="30"/>
  <c r="P24" i="30"/>
  <c r="R24" i="30"/>
  <c r="O24" i="30"/>
  <c r="N24" i="30"/>
  <c r="M24" i="30"/>
  <c r="L24" i="30"/>
  <c r="D24" i="30"/>
  <c r="V23" i="30"/>
  <c r="P23" i="30"/>
  <c r="R23" i="30"/>
  <c r="O23" i="30"/>
  <c r="N23" i="30"/>
  <c r="M23" i="30"/>
  <c r="L23" i="30"/>
  <c r="D23" i="30"/>
  <c r="V22" i="30"/>
  <c r="P22" i="30"/>
  <c r="B22" i="30"/>
  <c r="O22" i="30"/>
  <c r="N22" i="30"/>
  <c r="M22" i="30"/>
  <c r="L22" i="30"/>
  <c r="D22" i="30"/>
  <c r="V21" i="30"/>
  <c r="P21" i="30"/>
  <c r="R21" i="30"/>
  <c r="O21" i="30"/>
  <c r="N21" i="30"/>
  <c r="M21" i="30"/>
  <c r="L21" i="30"/>
  <c r="D21" i="30"/>
  <c r="V20" i="30"/>
  <c r="P20" i="30"/>
  <c r="R20" i="30"/>
  <c r="O20" i="30"/>
  <c r="N20" i="30"/>
  <c r="M20" i="30"/>
  <c r="L20" i="30"/>
  <c r="D20" i="30"/>
  <c r="B20" i="30"/>
  <c r="V19" i="30"/>
  <c r="P19" i="30"/>
  <c r="R19" i="30"/>
  <c r="O19" i="30"/>
  <c r="N19" i="30"/>
  <c r="M19" i="30"/>
  <c r="L19" i="30"/>
  <c r="D19" i="30"/>
  <c r="B19" i="30"/>
  <c r="V18" i="30"/>
  <c r="P18" i="30"/>
  <c r="B18" i="30"/>
  <c r="O18" i="30"/>
  <c r="N18" i="30"/>
  <c r="M18" i="30"/>
  <c r="L18" i="30"/>
  <c r="D18" i="30"/>
  <c r="V17" i="30"/>
  <c r="P17" i="30"/>
  <c r="R17" i="30"/>
  <c r="O17" i="30"/>
  <c r="N17" i="30"/>
  <c r="M17" i="30"/>
  <c r="L17" i="30"/>
  <c r="D17" i="30"/>
  <c r="V16" i="30"/>
  <c r="P16" i="30"/>
  <c r="R16" i="30"/>
  <c r="O16" i="30"/>
  <c r="N16" i="30"/>
  <c r="M16" i="30"/>
  <c r="L16" i="30"/>
  <c r="D16" i="30"/>
  <c r="V15" i="30"/>
  <c r="P15" i="30"/>
  <c r="R15" i="30"/>
  <c r="O15" i="30"/>
  <c r="N15" i="30"/>
  <c r="M15" i="30"/>
  <c r="L15" i="30"/>
  <c r="D15" i="30"/>
  <c r="V14" i="30"/>
  <c r="P14" i="30"/>
  <c r="R14" i="30"/>
  <c r="O14" i="30"/>
  <c r="N14" i="30"/>
  <c r="M14" i="30"/>
  <c r="L14" i="30"/>
  <c r="D14" i="30"/>
  <c r="B14" i="30"/>
  <c r="V13" i="30"/>
  <c r="P13" i="30"/>
  <c r="T13" i="30"/>
  <c r="R13" i="30"/>
  <c r="O13" i="30"/>
  <c r="N13" i="30"/>
  <c r="M13" i="30"/>
  <c r="L13" i="30"/>
  <c r="D13" i="30"/>
  <c r="V12" i="30"/>
  <c r="P12" i="30"/>
  <c r="R12" i="30"/>
  <c r="O12" i="30"/>
  <c r="N12" i="30"/>
  <c r="M12" i="30"/>
  <c r="L12" i="30"/>
  <c r="D12" i="30"/>
  <c r="V11" i="30"/>
  <c r="P11" i="30"/>
  <c r="R11" i="30"/>
  <c r="O11" i="30"/>
  <c r="N11" i="30"/>
  <c r="M11" i="30"/>
  <c r="L11" i="30"/>
  <c r="D11" i="30"/>
  <c r="B11" i="30"/>
  <c r="V10" i="30"/>
  <c r="P10" i="30"/>
  <c r="B10" i="30"/>
  <c r="O10" i="30"/>
  <c r="N10" i="30"/>
  <c r="M10" i="30"/>
  <c r="L10" i="30"/>
  <c r="D10" i="30"/>
  <c r="V9" i="30"/>
  <c r="P9" i="30"/>
  <c r="R9" i="30"/>
  <c r="O9" i="30"/>
  <c r="N9" i="30"/>
  <c r="M9" i="30"/>
  <c r="L9" i="30"/>
  <c r="D9" i="30"/>
  <c r="V8" i="30"/>
  <c r="P8" i="30"/>
  <c r="B8" i="30"/>
  <c r="O8" i="30"/>
  <c r="N8" i="30"/>
  <c r="M8" i="30"/>
  <c r="L8" i="30"/>
  <c r="V7" i="30"/>
  <c r="O7" i="30"/>
  <c r="N7" i="30"/>
  <c r="M7" i="30"/>
  <c r="L7" i="30"/>
  <c r="O6" i="30"/>
  <c r="N6" i="30"/>
  <c r="M6" i="30"/>
  <c r="L6" i="30"/>
  <c r="D6" i="30"/>
  <c r="P6" i="30"/>
  <c r="V5" i="30"/>
  <c r="P5" i="30"/>
  <c r="O5" i="30"/>
  <c r="N5" i="30"/>
  <c r="M5" i="30"/>
  <c r="L5" i="30"/>
  <c r="D5" i="30"/>
  <c r="B5" i="30"/>
  <c r="P4" i="30"/>
  <c r="B4" i="30"/>
  <c r="O4" i="30"/>
  <c r="N4" i="30"/>
  <c r="M4" i="30"/>
  <c r="L4" i="30"/>
  <c r="R26" i="30"/>
  <c r="B29" i="30"/>
  <c r="B30" i="30"/>
  <c r="R8" i="30"/>
  <c r="S20" i="30"/>
  <c r="B23" i="30"/>
  <c r="B24" i="30"/>
  <c r="B25" i="30"/>
  <c r="S30" i="30"/>
  <c r="S31" i="30"/>
  <c r="S33" i="30"/>
  <c r="R10" i="30"/>
  <c r="B15" i="30"/>
  <c r="B16" i="30"/>
  <c r="R18" i="30"/>
  <c r="B21" i="30"/>
  <c r="R22" i="30"/>
  <c r="B27" i="30"/>
  <c r="B28" i="30"/>
  <c r="S28" i="30"/>
  <c r="B31" i="30"/>
  <c r="R32" i="30"/>
  <c r="S21" i="30"/>
  <c r="B9" i="30"/>
  <c r="B17" i="30"/>
  <c r="B32" i="30"/>
  <c r="B6" i="30"/>
  <c r="D7" i="30"/>
  <c r="D35" i="30"/>
  <c r="S8" i="30"/>
  <c r="S10" i="30"/>
  <c r="S14" i="30"/>
  <c r="S16" i="30"/>
  <c r="S18" i="30"/>
  <c r="S22" i="30"/>
  <c r="S24" i="30"/>
  <c r="S26" i="30"/>
  <c r="T9" i="30"/>
  <c r="T11" i="30"/>
  <c r="T15" i="30"/>
  <c r="T17" i="30"/>
  <c r="T19" i="30"/>
  <c r="T21" i="30"/>
  <c r="T23" i="30"/>
  <c r="T25" i="30"/>
  <c r="T27" i="30"/>
  <c r="T29" i="30"/>
  <c r="T31" i="30"/>
  <c r="T33" i="30"/>
  <c r="S9" i="30"/>
  <c r="S11" i="30"/>
  <c r="S13" i="30"/>
  <c r="S15" i="30"/>
  <c r="S17" i="30"/>
  <c r="S19" i="30"/>
  <c r="S23" i="30"/>
  <c r="S25" i="30"/>
  <c r="S27" i="30"/>
  <c r="S29" i="30"/>
  <c r="T8" i="30"/>
  <c r="T10" i="30"/>
  <c r="T14" i="30"/>
  <c r="T16" i="30"/>
  <c r="T18" i="30"/>
  <c r="T20" i="30"/>
  <c r="T22" i="30"/>
  <c r="T24" i="30"/>
  <c r="T26" i="30"/>
  <c r="T28" i="30"/>
  <c r="T30" i="30"/>
  <c r="T32" i="30"/>
  <c r="D8" i="30"/>
  <c r="P7" i="30"/>
  <c r="B7" i="30"/>
  <c r="S4" i="30"/>
  <c r="R5" i="30"/>
  <c r="R6" i="30"/>
  <c r="S5" i="30"/>
  <c r="S6" i="30"/>
  <c r="R7" i="30"/>
  <c r="S7" i="30"/>
  <c r="T6" i="30"/>
  <c r="T5" i="30"/>
  <c r="T7" i="30"/>
  <c r="V6" i="30"/>
  <c r="V4" i="30"/>
  <c r="I29" i="30"/>
  <c r="I23" i="30"/>
  <c r="I31" i="30"/>
  <c r="I30" i="30"/>
  <c r="I22" i="30"/>
  <c r="I33" i="30"/>
  <c r="I27" i="30"/>
  <c r="I17" i="30"/>
  <c r="I11" i="30"/>
  <c r="I8" i="30"/>
  <c r="I32" i="30"/>
  <c r="I6" i="30"/>
  <c r="I15" i="30"/>
  <c r="I5" i="30"/>
  <c r="I25" i="30"/>
  <c r="I21" i="30"/>
  <c r="I16" i="30"/>
  <c r="I10" i="30"/>
  <c r="I20" i="30"/>
  <c r="I24" i="30"/>
  <c r="I7" i="30"/>
  <c r="I26" i="30"/>
  <c r="R4" i="30"/>
  <c r="I28" i="30"/>
  <c r="I18" i="30"/>
  <c r="I19" i="30"/>
  <c r="I9" i="30"/>
  <c r="S34" i="30"/>
  <c r="S35" i="30"/>
  <c r="B12" i="30"/>
  <c r="B34" i="30"/>
  <c r="J13" i="30"/>
  <c r="I13" i="30"/>
  <c r="B13" i="30"/>
  <c r="I14" i="30"/>
  <c r="I12" i="30"/>
  <c r="T12" i="30"/>
  <c r="S12" i="30"/>
  <c r="J26" i="30"/>
  <c r="Q26" i="30"/>
  <c r="Y4" i="30"/>
  <c r="K4" i="30"/>
  <c r="K34" i="30"/>
  <c r="J7" i="30"/>
  <c r="Q7" i="30"/>
  <c r="J15" i="30"/>
  <c r="Q15" i="30"/>
  <c r="J33" i="30"/>
  <c r="Q33" i="30"/>
  <c r="J9" i="30"/>
  <c r="Q9" i="30"/>
  <c r="J24" i="30"/>
  <c r="Q24" i="30"/>
  <c r="J6" i="30"/>
  <c r="Q6" i="30"/>
  <c r="J22" i="30"/>
  <c r="Q22" i="30"/>
  <c r="J32" i="30"/>
  <c r="Q32" i="30"/>
  <c r="J12" i="30"/>
  <c r="Q12" i="30"/>
  <c r="J10" i="30"/>
  <c r="Q10" i="30"/>
  <c r="J31" i="30"/>
  <c r="Q31" i="30"/>
  <c r="J27" i="30"/>
  <c r="Q27" i="30"/>
  <c r="Q20" i="30"/>
  <c r="J20" i="30"/>
  <c r="J30" i="30"/>
  <c r="Q30" i="30"/>
  <c r="Q13" i="30"/>
  <c r="J18" i="30"/>
  <c r="Q18" i="30"/>
  <c r="J16" i="30"/>
  <c r="Q16" i="30"/>
  <c r="J8" i="30"/>
  <c r="Q8" i="30"/>
  <c r="J23" i="30"/>
  <c r="Q23" i="30"/>
  <c r="J28" i="30"/>
  <c r="Q28" i="30"/>
  <c r="J21" i="30"/>
  <c r="Q21" i="30"/>
  <c r="J11" i="30"/>
  <c r="Q11" i="30"/>
  <c r="J29" i="30"/>
  <c r="Q29" i="30"/>
  <c r="J14" i="30"/>
  <c r="Q14" i="30"/>
  <c r="J5" i="30"/>
  <c r="I34" i="30"/>
  <c r="Q5" i="30"/>
  <c r="J19" i="30"/>
  <c r="Q19" i="30"/>
  <c r="J4" i="30"/>
  <c r="Q4" i="30"/>
  <c r="T4" i="30"/>
  <c r="J25" i="30"/>
  <c r="Q25" i="30"/>
  <c r="J17" i="30"/>
  <c r="Q17" i="30"/>
  <c r="J34" i="30"/>
  <c r="X4" i="30"/>
  <c r="W4" i="30"/>
  <c r="D7" i="31" l="1"/>
  <c r="P6" i="31"/>
  <c r="B6" i="31" s="1"/>
  <c r="P5" i="31"/>
  <c r="B20" i="31"/>
  <c r="T20" i="31"/>
  <c r="T24" i="31"/>
  <c r="S20" i="31"/>
  <c r="B24" i="31"/>
  <c r="R27" i="31"/>
  <c r="S24" i="31"/>
  <c r="B25" i="31"/>
  <c r="B27" i="31"/>
  <c r="T28" i="31"/>
  <c r="R13" i="31"/>
  <c r="S16" i="31"/>
  <c r="R19" i="31"/>
  <c r="B13" i="31"/>
  <c r="S13" i="31"/>
  <c r="B16" i="31"/>
  <c r="B19" i="31"/>
  <c r="T32" i="31"/>
  <c r="T25" i="31"/>
  <c r="B32" i="31"/>
  <c r="B17" i="31"/>
  <c r="T17" i="31"/>
  <c r="B23" i="31"/>
  <c r="S23" i="31"/>
  <c r="B28" i="31"/>
  <c r="S28" i="31"/>
  <c r="R15" i="31"/>
  <c r="B18" i="31"/>
  <c r="S29" i="31"/>
  <c r="R31" i="31"/>
  <c r="B5" i="31"/>
  <c r="B15" i="31"/>
  <c r="S15" i="31"/>
  <c r="B29" i="31"/>
  <c r="B31" i="31"/>
  <c r="S31" i="31"/>
  <c r="R16" i="31"/>
  <c r="S25" i="31"/>
  <c r="S32" i="31"/>
  <c r="S21" i="31"/>
  <c r="S17" i="31"/>
  <c r="B21" i="31"/>
  <c r="T21" i="31"/>
  <c r="B33" i="31"/>
  <c r="B14" i="31"/>
  <c r="B22" i="31"/>
  <c r="B26" i="31"/>
  <c r="B30" i="31"/>
  <c r="B4" i="31"/>
  <c r="R14" i="31"/>
  <c r="T15" i="31"/>
  <c r="R18" i="31"/>
  <c r="T19" i="31"/>
  <c r="R22" i="31"/>
  <c r="T23" i="31"/>
  <c r="R26" i="31"/>
  <c r="T27" i="31"/>
  <c r="R30" i="31"/>
  <c r="T31" i="31"/>
  <c r="T14" i="31"/>
  <c r="T18" i="31"/>
  <c r="T22" i="31"/>
  <c r="T26" i="31"/>
  <c r="R29" i="31"/>
  <c r="T30" i="31"/>
  <c r="R33" i="31"/>
  <c r="S30" i="31"/>
  <c r="S33" i="31"/>
  <c r="D8" i="31" l="1"/>
  <c r="P7" i="31"/>
  <c r="S4" i="31"/>
  <c r="B7" i="31" l="1"/>
  <c r="P8" i="31"/>
  <c r="D9" i="31"/>
  <c r="P9" i="31" l="1"/>
  <c r="B9" i="31" s="1"/>
  <c r="D10" i="31"/>
  <c r="B8" i="31"/>
  <c r="D11" i="31" l="1"/>
  <c r="P10" i="31"/>
  <c r="D12" i="31" l="1"/>
  <c r="P11" i="31"/>
  <c r="B10" i="31"/>
  <c r="D13" i="31" l="1"/>
  <c r="D35" i="31" s="1"/>
  <c r="P12" i="31"/>
  <c r="B12" i="31" s="1"/>
  <c r="B11" i="31"/>
  <c r="B34" i="31"/>
  <c r="I18" i="31" l="1"/>
  <c r="J18" i="31" s="1"/>
  <c r="Q18" i="31" s="1"/>
  <c r="I8" i="31"/>
  <c r="I20" i="31"/>
  <c r="J20" i="31" s="1"/>
  <c r="Q20" i="31" s="1"/>
  <c r="I31" i="31"/>
  <c r="J31" i="31" s="1"/>
  <c r="Q31" i="31" s="1"/>
  <c r="I26" i="31"/>
  <c r="J26" i="31" s="1"/>
  <c r="Q26" i="31" s="1"/>
  <c r="I25" i="31"/>
  <c r="J25" i="31" s="1"/>
  <c r="Q25" i="31" s="1"/>
  <c r="I10" i="31"/>
  <c r="I24" i="31"/>
  <c r="J24" i="31" s="1"/>
  <c r="Q24" i="31" s="1"/>
  <c r="I16" i="31"/>
  <c r="J16" i="31" s="1"/>
  <c r="Q16" i="31" s="1"/>
  <c r="I5" i="31"/>
  <c r="I11" i="31"/>
  <c r="I29" i="31"/>
  <c r="J29" i="31" s="1"/>
  <c r="Q29" i="31" s="1"/>
  <c r="I27" i="31"/>
  <c r="J27" i="31" s="1"/>
  <c r="Q27" i="31" s="1"/>
  <c r="I6" i="31"/>
  <c r="I33" i="31"/>
  <c r="I14" i="31"/>
  <c r="Q14" i="31" s="1"/>
  <c r="I7" i="31"/>
  <c r="I13" i="31"/>
  <c r="J13" i="31" s="1"/>
  <c r="Q13" i="31" s="1"/>
  <c r="I15" i="31"/>
  <c r="J15" i="31" s="1"/>
  <c r="Q15" i="31" s="1"/>
  <c r="I12" i="31"/>
  <c r="I22" i="31"/>
  <c r="J22" i="31" s="1"/>
  <c r="Q22" i="31" s="1"/>
  <c r="I17" i="31"/>
  <c r="J17" i="31" s="1"/>
  <c r="Q17" i="31" s="1"/>
  <c r="I28" i="31"/>
  <c r="J28" i="31" s="1"/>
  <c r="Q28" i="31" s="1"/>
  <c r="I23" i="31"/>
  <c r="J23" i="31" s="1"/>
  <c r="Q23" i="31" s="1"/>
  <c r="R4" i="31"/>
  <c r="T4" i="31" s="1"/>
  <c r="I30" i="31"/>
  <c r="J30" i="31" s="1"/>
  <c r="Q30" i="31" s="1"/>
  <c r="I21" i="31"/>
  <c r="J21" i="31" s="1"/>
  <c r="Q21" i="31" s="1"/>
  <c r="I9" i="31"/>
  <c r="I32" i="31"/>
  <c r="J32" i="31" s="1"/>
  <c r="Q32" i="31" s="1"/>
  <c r="I19" i="31"/>
  <c r="J19" i="31" s="1"/>
  <c r="Q19" i="31" s="1"/>
  <c r="J33" i="31"/>
  <c r="Q33" i="31" s="1"/>
  <c r="J14" i="31"/>
  <c r="J4" i="31" l="1"/>
  <c r="I34" i="31"/>
  <c r="J34" i="31" s="1"/>
  <c r="R5" i="31"/>
  <c r="R6" i="31" s="1"/>
  <c r="S5" i="31"/>
  <c r="S6" i="31" l="1"/>
  <c r="R7" i="31"/>
  <c r="S7" i="31" l="1"/>
  <c r="R8" i="31"/>
  <c r="S8" i="31" l="1"/>
  <c r="R9" i="31"/>
  <c r="S9" i="31" l="1"/>
  <c r="R10" i="31"/>
  <c r="S10" i="31" l="1"/>
  <c r="R11" i="31"/>
  <c r="S11" i="31" l="1"/>
  <c r="R12" i="31"/>
  <c r="S12" i="31" s="1"/>
  <c r="S34" i="31" l="1"/>
  <c r="T12" i="31" s="1"/>
  <c r="T11" i="31" l="1"/>
  <c r="J7" i="31"/>
  <c r="Q7" i="31" s="1"/>
  <c r="T5" i="31"/>
  <c r="T6" i="31"/>
  <c r="T8" i="31"/>
  <c r="J9" i="31"/>
  <c r="Q9" i="31" s="1"/>
  <c r="J10" i="31"/>
  <c r="Q10" i="31" s="1"/>
  <c r="J6" i="31"/>
  <c r="Q6" i="31" s="1"/>
  <c r="S35" i="31"/>
  <c r="Y4" i="31" s="1"/>
  <c r="T7" i="31"/>
  <c r="J5" i="31"/>
  <c r="Q5" i="31" s="1"/>
  <c r="T9" i="31"/>
  <c r="J8" i="31"/>
  <c r="Q8" i="31" s="1"/>
  <c r="J11" i="31"/>
  <c r="Q11" i="31" s="1"/>
  <c r="J12" i="31"/>
  <c r="Q12" i="31" s="1"/>
  <c r="T10" i="31"/>
  <c r="K4" i="31" l="1"/>
  <c r="K34" i="31" s="1"/>
  <c r="X4" i="31" s="1"/>
  <c r="V11" i="31" s="1"/>
  <c r="Q4" i="31"/>
  <c r="W4" i="31" l="1"/>
  <c r="V7" i="31"/>
  <c r="V5" i="31"/>
  <c r="V9" i="31"/>
</calcChain>
</file>

<file path=xl/sharedStrings.xml><?xml version="1.0" encoding="utf-8"?>
<sst xmlns="http://schemas.openxmlformats.org/spreadsheetml/2006/main" count="94" uniqueCount="47">
  <si>
    <t>歩行</t>
    <rPh sb="0" eb="2">
      <t>ホコウ</t>
    </rPh>
    <phoneticPr fontId="2"/>
  </si>
  <si>
    <t>外作業</t>
    <rPh sb="0" eb="1">
      <t>ソト</t>
    </rPh>
    <rPh sb="1" eb="3">
      <t>サギョウ</t>
    </rPh>
    <phoneticPr fontId="2"/>
  </si>
  <si>
    <t>内作業</t>
    <rPh sb="0" eb="1">
      <t>ウチ</t>
    </rPh>
    <rPh sb="1" eb="3">
      <t>サギョウ</t>
    </rPh>
    <phoneticPr fontId="2"/>
  </si>
  <si>
    <t>自動加工</t>
    <rPh sb="0" eb="2">
      <t>ジドウ</t>
    </rPh>
    <rPh sb="2" eb="4">
      <t>カコウ</t>
    </rPh>
    <phoneticPr fontId="2"/>
  </si>
  <si>
    <t>非表示</t>
    <rPh sb="0" eb="1">
      <t>ヒ</t>
    </rPh>
    <rPh sb="1" eb="3">
      <t>ヒョウジ</t>
    </rPh>
    <phoneticPr fontId="2"/>
  </si>
  <si>
    <t>工程＆作業</t>
    <rPh sb="0" eb="2">
      <t>コウテイ</t>
    </rPh>
    <rPh sb="3" eb="5">
      <t>サギョウ</t>
    </rPh>
    <phoneticPr fontId="2"/>
  </si>
  <si>
    <t>CT1</t>
    <phoneticPr fontId="2"/>
  </si>
  <si>
    <t>2内作業</t>
    <rPh sb="1" eb="2">
      <t>ウチ</t>
    </rPh>
    <rPh sb="2" eb="4">
      <t>サギョウ</t>
    </rPh>
    <phoneticPr fontId="2"/>
  </si>
  <si>
    <t>2外作業</t>
    <rPh sb="1" eb="2">
      <t>ソト</t>
    </rPh>
    <rPh sb="2" eb="4">
      <t>サギョウ</t>
    </rPh>
    <phoneticPr fontId="2"/>
  </si>
  <si>
    <t>2歩行</t>
    <rPh sb="1" eb="3">
      <t>ホコウ</t>
    </rPh>
    <phoneticPr fontId="2"/>
  </si>
  <si>
    <t>2自動加工</t>
    <rPh sb="1" eb="3">
      <t>ジドウ</t>
    </rPh>
    <rPh sb="3" eb="5">
      <t>カコウ</t>
    </rPh>
    <phoneticPr fontId="2"/>
  </si>
  <si>
    <t>CT2</t>
    <phoneticPr fontId="2"/>
  </si>
  <si>
    <t>２非表示</t>
    <rPh sb="1" eb="4">
      <t>ヒヒョウジ</t>
    </rPh>
    <phoneticPr fontId="2"/>
  </si>
  <si>
    <t>№</t>
    <phoneticPr fontId="2"/>
  </si>
  <si>
    <t>2非表示</t>
    <rPh sb="1" eb="2">
      <t>ヒ</t>
    </rPh>
    <rPh sb="2" eb="4">
      <t>ヒョウジ</t>
    </rPh>
    <phoneticPr fontId="2"/>
  </si>
  <si>
    <t>仮2 stert</t>
    <rPh sb="0" eb="1">
      <t>カリ</t>
    </rPh>
    <phoneticPr fontId="2"/>
  </si>
  <si>
    <t>lap</t>
    <phoneticPr fontId="2"/>
  </si>
  <si>
    <t>ｍａｘ　ｌａｐ</t>
    <phoneticPr fontId="2"/>
  </si>
  <si>
    <t>ｍａｘlap工程</t>
    <rPh sb="6" eb="8">
      <t>コウテイ</t>
    </rPh>
    <phoneticPr fontId="2"/>
  </si>
  <si>
    <t>W1</t>
    <phoneticPr fontId="2"/>
  </si>
  <si>
    <t>W2</t>
    <phoneticPr fontId="2"/>
  </si>
  <si>
    <t>end</t>
    <phoneticPr fontId="2"/>
  </si>
  <si>
    <t>max w</t>
    <phoneticPr fontId="2"/>
  </si>
  <si>
    <t>作業者</t>
    <rPh sb="0" eb="3">
      <t>サギョウシャ</t>
    </rPh>
    <phoneticPr fontId="2"/>
  </si>
  <si>
    <t>設備</t>
    <rPh sb="0" eb="2">
      <t>セツビ</t>
    </rPh>
    <phoneticPr fontId="2"/>
  </si>
  <si>
    <t>ネック工程№</t>
    <rPh sb="3" eb="5">
      <t>コウテイ</t>
    </rPh>
    <phoneticPr fontId="2"/>
  </si>
  <si>
    <t>タクトタイム</t>
    <phoneticPr fontId="2"/>
  </si>
  <si>
    <t>　　　　稼働率（%）</t>
    <rPh sb="4" eb="6">
      <t>カドウ</t>
    </rPh>
    <rPh sb="6" eb="7">
      <t>リツ</t>
    </rPh>
    <phoneticPr fontId="2"/>
  </si>
  <si>
    <t>最終工程</t>
    <rPh sb="0" eb="2">
      <t>サイシュウ</t>
    </rPh>
    <rPh sb="2" eb="4">
      <t>コウテイ</t>
    </rPh>
    <phoneticPr fontId="2"/>
  </si>
  <si>
    <t>初工程</t>
    <rPh sb="0" eb="1">
      <t>ショ</t>
    </rPh>
    <rPh sb="1" eb="3">
      <t>コウテイ</t>
    </rPh>
    <phoneticPr fontId="2"/>
  </si>
  <si>
    <t>自動加工</t>
    <phoneticPr fontId="2"/>
  </si>
  <si>
    <t>設備を停止しなければできない作業の時間（ワーク交換など）</t>
    <rPh sb="17" eb="19">
      <t>ジカン</t>
    </rPh>
    <phoneticPr fontId="2"/>
  </si>
  <si>
    <t>＊同じ行に自動加工時間を入力</t>
    <rPh sb="1" eb="2">
      <t>オナ</t>
    </rPh>
    <rPh sb="3" eb="4">
      <t>ギョウ</t>
    </rPh>
    <rPh sb="5" eb="7">
      <t>ジドウ</t>
    </rPh>
    <rPh sb="7" eb="9">
      <t>カコウ</t>
    </rPh>
    <rPh sb="9" eb="11">
      <t>ジカン</t>
    </rPh>
    <rPh sb="12" eb="14">
      <t>ニュウリョク</t>
    </rPh>
    <phoneticPr fontId="2"/>
  </si>
  <si>
    <t>設備を停止しなくてもできる作業の時間（バリ取り、清掃など）</t>
    <rPh sb="16" eb="18">
      <t>ジカン</t>
    </rPh>
    <phoneticPr fontId="2"/>
  </si>
  <si>
    <t>設備間の移動時間（外作業と同じ行でも良い）</t>
    <rPh sb="6" eb="8">
      <t>ジカン</t>
    </rPh>
    <phoneticPr fontId="2"/>
  </si>
  <si>
    <t>＊外作業と同じ行に入れても良い</t>
    <rPh sb="1" eb="2">
      <t>ソト</t>
    </rPh>
    <rPh sb="2" eb="4">
      <t>サギョウ</t>
    </rPh>
    <rPh sb="5" eb="6">
      <t>オナ</t>
    </rPh>
    <rPh sb="7" eb="8">
      <t>ギョウ</t>
    </rPh>
    <rPh sb="9" eb="10">
      <t>イ</t>
    </rPh>
    <rPh sb="13" eb="14">
      <t>ヨ</t>
    </rPh>
    <phoneticPr fontId="2"/>
  </si>
  <si>
    <t>設備が自動で加工する時間</t>
    <rPh sb="0" eb="2">
      <t>セツビ</t>
    </rPh>
    <rPh sb="3" eb="5">
      <t>ジドウ</t>
    </rPh>
    <rPh sb="6" eb="8">
      <t>カコウ</t>
    </rPh>
    <rPh sb="10" eb="12">
      <t>ジカン</t>
    </rPh>
    <phoneticPr fontId="2"/>
  </si>
  <si>
    <t>待ち</t>
    <rPh sb="0" eb="1">
      <t>マ</t>
    </rPh>
    <phoneticPr fontId="2"/>
  </si>
  <si>
    <t>オペレーターが待つ時間（手待ち）</t>
    <rPh sb="9" eb="11">
      <t>ジカン</t>
    </rPh>
    <rPh sb="12" eb="13">
      <t>テ</t>
    </rPh>
    <rPh sb="13" eb="14">
      <t>マ</t>
    </rPh>
    <phoneticPr fontId="2"/>
  </si>
  <si>
    <t>０は人ネック</t>
    <rPh sb="2" eb="3">
      <t>ヒト</t>
    </rPh>
    <phoneticPr fontId="2"/>
  </si>
  <si>
    <t>＊この設備の内作業と同じ行に入力して下さい</t>
    <rPh sb="3" eb="5">
      <t>セツビ</t>
    </rPh>
    <rPh sb="6" eb="7">
      <t>ウチ</t>
    </rPh>
    <rPh sb="7" eb="9">
      <t>サギョウ</t>
    </rPh>
    <rPh sb="10" eb="11">
      <t>オナ</t>
    </rPh>
    <rPh sb="12" eb="13">
      <t>ギョウ</t>
    </rPh>
    <rPh sb="14" eb="16">
      <t>ニュウリョク</t>
    </rPh>
    <rPh sb="18" eb="19">
      <t>クダ</t>
    </rPh>
    <phoneticPr fontId="2"/>
  </si>
  <si>
    <t>第1工程</t>
    <rPh sb="0" eb="1">
      <t>ダイ</t>
    </rPh>
    <rPh sb="2" eb="4">
      <t>コウテイ</t>
    </rPh>
    <phoneticPr fontId="2"/>
  </si>
  <si>
    <t>第2工程</t>
    <rPh sb="0" eb="1">
      <t>ダイ</t>
    </rPh>
    <rPh sb="2" eb="4">
      <t>コウテイ</t>
    </rPh>
    <phoneticPr fontId="2"/>
  </si>
  <si>
    <t>第3工程</t>
    <rPh sb="0" eb="1">
      <t>ダイ</t>
    </rPh>
    <rPh sb="2" eb="4">
      <t>コウテイ</t>
    </rPh>
    <phoneticPr fontId="2"/>
  </si>
  <si>
    <t>第4工程</t>
    <rPh sb="0" eb="1">
      <t>ダイ</t>
    </rPh>
    <rPh sb="2" eb="4">
      <t>コウテイ</t>
    </rPh>
    <phoneticPr fontId="2"/>
  </si>
  <si>
    <t>数値を入力してもグラフが変わらなかったりズレたりする場合は下にスクロールしてみて下さい</t>
    <rPh sb="0" eb="2">
      <t>スウチ</t>
    </rPh>
    <rPh sb="3" eb="5">
      <t>ニュウリョク</t>
    </rPh>
    <rPh sb="12" eb="13">
      <t>カ</t>
    </rPh>
    <rPh sb="26" eb="28">
      <t>バアイ</t>
    </rPh>
    <rPh sb="29" eb="30">
      <t>シタ</t>
    </rPh>
    <rPh sb="40" eb="41">
      <t>クダ</t>
    </rPh>
    <phoneticPr fontId="2"/>
  </si>
  <si>
    <t>原因不明、古いExcelのバージヨン　・.ｘｌｓ　を　・.ｘｌｓｘ　に変更後発生しています　</t>
    <rPh sb="0" eb="2">
      <t>ゲンイン</t>
    </rPh>
    <rPh sb="2" eb="4">
      <t>フメイ</t>
    </rPh>
    <rPh sb="5" eb="6">
      <t>フル</t>
    </rPh>
    <rPh sb="35" eb="37">
      <t>ヘンコウ</t>
    </rPh>
    <rPh sb="37" eb="38">
      <t>ゴ</t>
    </rPh>
    <rPh sb="38" eb="40">
      <t>ハッセイ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</si>
</sst>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_ "/>
    <numFmt numFmtId="178" formatCode="#.#;\-#.#;;@\ "/>
  </numFmts>
  <fonts count="17" x14ac:knownFonts="1">
    <font>
      <sz val="11"/>
      <name val="ＭＳ Ｐゴシック"/>
      <family val="3"/>
      <charset val="128"/>
    </font>
    <font>
      <sz val="11"/>
      <name val="ＭＳ Ｐゴシック"/>
      <family val="3"/>
      <charset val="128"/>
    </font>
    <font>
      <sz val="6"/>
      <name val="ＭＳ Ｐゴシック"/>
      <family val="3"/>
      <charset val="128"/>
    </font>
    <font>
      <i/>
      <sz val="11"/>
      <color indexed="62"/>
      <name val="ＭＳ Ｐゴシック"/>
      <family val="3"/>
      <charset val="128"/>
    </font>
    <font>
      <sz val="8"/>
      <name val="ＭＳ Ｐゴシック"/>
      <family val="3"/>
      <charset val="128"/>
    </font>
    <font>
      <sz val="11"/>
      <color indexed="9"/>
      <name val="ＭＳ Ｐゴシック"/>
      <family val="3"/>
      <charset val="128"/>
    </font>
    <font>
      <sz val="12"/>
      <color indexed="9"/>
      <name val="ＭＳ Ｐゴシック"/>
      <family val="3"/>
      <charset val="128"/>
    </font>
    <font>
      <sz val="12"/>
      <name val="ＭＳ Ｐゴシック"/>
      <family val="3"/>
      <charset val="128"/>
    </font>
    <font>
      <i/>
      <sz val="11"/>
      <name val="ＭＳ Ｐゴシック"/>
      <family val="3"/>
      <charset val="128"/>
    </font>
    <font>
      <b/>
      <sz val="11"/>
      <name val="ＭＳ Ｐゴシック"/>
      <family val="3"/>
      <charset val="128"/>
    </font>
    <font>
      <sz val="11"/>
      <color theme="1"/>
      <name val="ＭＳ Ｐゴシック"/>
      <family val="3"/>
      <charset val="128"/>
      <scheme val="minor"/>
    </font>
    <font>
      <sz val="11"/>
      <color theme="1"/>
      <name val="ＭＳ Ｐゴシック"/>
      <family val="3"/>
      <charset val="128"/>
    </font>
    <font>
      <i/>
      <sz val="11"/>
      <color theme="3" tint="0.39997558519241921"/>
      <name val="ＭＳ Ｐゴシック"/>
      <family val="3"/>
      <charset val="128"/>
    </font>
    <font>
      <b/>
      <i/>
      <sz val="11"/>
      <color theme="3" tint="0.39997558519241921"/>
      <name val="ＭＳ Ｐゴシック"/>
      <family val="3"/>
      <charset val="128"/>
    </font>
    <font>
      <sz val="12"/>
      <color theme="1"/>
      <name val="ＭＳ Ｐゴシック"/>
      <family val="3"/>
      <charset val="128"/>
    </font>
    <font>
      <i/>
      <sz val="11"/>
      <color theme="1"/>
      <name val="ＭＳ Ｐゴシック"/>
      <family val="3"/>
      <charset val="128"/>
    </font>
    <font>
      <b/>
      <sz val="11"/>
      <color theme="0"/>
      <name val="ＭＳ Ｐゴシック"/>
      <family val="3"/>
      <charset val="128"/>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9999"/>
        <bgColor indexed="64"/>
      </patternFill>
    </fill>
    <fill>
      <patternFill patternType="solid">
        <fgColor rgb="FFCCFFCC"/>
        <bgColor indexed="64"/>
      </patternFill>
    </fill>
    <fill>
      <patternFill patternType="solid">
        <fgColor rgb="FF333333"/>
        <bgColor indexed="64"/>
      </patternFill>
    </fill>
    <fill>
      <patternFill patternType="solid">
        <fgColor rgb="FFE1F4FF"/>
        <bgColor indexed="64"/>
      </patternFill>
    </fill>
    <fill>
      <patternFill patternType="solid">
        <fgColor rgb="FFFFFFCC"/>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theme="1"/>
        <bgColor indexed="64"/>
      </patternFill>
    </fill>
  </fills>
  <borders count="39">
    <border>
      <left/>
      <right/>
      <top/>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right style="thin">
        <color indexed="64"/>
      </right>
      <top/>
      <bottom/>
      <diagonal/>
    </border>
    <border>
      <left style="hair">
        <color indexed="64"/>
      </left>
      <right style="hair">
        <color indexed="64"/>
      </right>
      <top/>
      <bottom/>
      <diagonal/>
    </border>
    <border>
      <left/>
      <right/>
      <top/>
      <bottom style="thin">
        <color indexed="64"/>
      </bottom>
      <diagonal/>
    </border>
    <border>
      <left/>
      <right style="hair">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style="medium">
        <color indexed="64"/>
      </top>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Dashed">
        <color rgb="FFFF0000"/>
      </right>
      <top style="mediumDashed">
        <color rgb="FFFF0000"/>
      </top>
      <bottom style="mediumDashed">
        <color rgb="FFFF0000"/>
      </bottom>
      <diagonal/>
    </border>
    <border>
      <left/>
      <right style="hair">
        <color indexed="64"/>
      </right>
      <top style="mediumDashed">
        <color rgb="FFFF0000"/>
      </top>
      <bottom style="mediumDashed">
        <color rgb="FFFF0000"/>
      </bottom>
      <diagonal/>
    </border>
    <border>
      <left/>
      <right/>
      <top/>
      <bottom style="mediumDashed">
        <color rgb="FFFF0000"/>
      </bottom>
      <diagonal/>
    </border>
    <border>
      <left/>
      <right style="mediumDashed">
        <color rgb="FFFF0000"/>
      </right>
      <top/>
      <bottom/>
      <diagonal/>
    </border>
    <border>
      <left style="mediumDashed">
        <color rgb="FFFF0000"/>
      </left>
      <right style="mediumDashed">
        <color rgb="FFFF0000"/>
      </right>
      <top style="mediumDashed">
        <color rgb="FFFF0000"/>
      </top>
      <bottom style="mediumDashed">
        <color rgb="FFFF0000"/>
      </bottom>
      <diagonal/>
    </border>
  </borders>
  <cellStyleXfs count="3">
    <xf numFmtId="0" fontId="0" fillId="0" borderId="0">
      <alignment vertical="center"/>
    </xf>
    <xf numFmtId="0" fontId="10" fillId="0" borderId="0">
      <alignment vertical="center"/>
    </xf>
    <xf numFmtId="0" fontId="1" fillId="0" borderId="0">
      <alignment vertical="center"/>
    </xf>
  </cellStyleXfs>
  <cellXfs count="108">
    <xf numFmtId="0" fontId="0" fillId="0" borderId="0" xfId="0">
      <alignment vertical="center"/>
    </xf>
    <xf numFmtId="0" fontId="0" fillId="0" borderId="0" xfId="0" applyBorder="1" applyProtection="1">
      <alignment vertical="center"/>
      <protection locked="0"/>
    </xf>
    <xf numFmtId="0" fontId="0" fillId="0" borderId="0" xfId="0" applyFill="1" applyBorder="1" applyProtection="1">
      <alignment vertical="center"/>
      <protection locked="0"/>
    </xf>
    <xf numFmtId="176" fontId="0" fillId="0" borderId="0" xfId="0" applyNumberFormat="1" applyFill="1" applyBorder="1" applyProtection="1">
      <alignment vertical="center"/>
      <protection locked="0"/>
    </xf>
    <xf numFmtId="177" fontId="0" fillId="0" borderId="0" xfId="0" applyNumberFormat="1" applyFill="1" applyBorder="1" applyAlignment="1" applyProtection="1">
      <alignment horizontal="right" vertical="center"/>
      <protection locked="0"/>
    </xf>
    <xf numFmtId="0" fontId="4" fillId="0" borderId="0" xfId="0" applyFont="1" applyFill="1" applyBorder="1" applyAlignment="1" applyProtection="1">
      <alignment horizontal="center" vertical="center"/>
      <protection locked="0"/>
    </xf>
    <xf numFmtId="0" fontId="0" fillId="0" borderId="0" xfId="0" applyProtection="1">
      <alignment vertical="center"/>
      <protection locked="0"/>
    </xf>
    <xf numFmtId="0" fontId="0" fillId="0" borderId="1" xfId="0" applyFill="1" applyBorder="1" applyAlignment="1" applyProtection="1">
      <alignment horizontal="center" vertical="center"/>
    </xf>
    <xf numFmtId="0" fontId="0" fillId="0" borderId="2" xfId="0" applyFill="1" applyBorder="1" applyAlignment="1" applyProtection="1">
      <alignment horizontal="center" vertical="center"/>
    </xf>
    <xf numFmtId="176" fontId="0" fillId="4" borderId="3" xfId="0" applyNumberFormat="1" applyFill="1" applyBorder="1" applyAlignment="1" applyProtection="1">
      <alignment horizontal="center" vertical="center"/>
    </xf>
    <xf numFmtId="0" fontId="11" fillId="2" borderId="1" xfId="0" applyFont="1" applyFill="1" applyBorder="1" applyAlignment="1" applyProtection="1">
      <alignment horizontal="center" vertical="center"/>
    </xf>
    <xf numFmtId="176" fontId="0" fillId="5" borderId="4" xfId="0" applyNumberFormat="1" applyFill="1" applyBorder="1" applyAlignment="1" applyProtection="1">
      <alignment horizontal="center" vertical="center"/>
    </xf>
    <xf numFmtId="178" fontId="0" fillId="0" borderId="0" xfId="0" applyNumberFormat="1" applyBorder="1" applyProtection="1">
      <alignment vertical="center"/>
      <protection locked="0"/>
    </xf>
    <xf numFmtId="0" fontId="0" fillId="0" borderId="0" xfId="0" applyAlignment="1" applyProtection="1">
      <alignment horizontal="right" vertical="center"/>
      <protection locked="0"/>
    </xf>
    <xf numFmtId="0" fontId="5" fillId="6" borderId="6" xfId="0" applyFont="1" applyFill="1" applyBorder="1" applyAlignment="1" applyProtection="1">
      <alignment horizontal="center" vertical="center"/>
    </xf>
    <xf numFmtId="178" fontId="0" fillId="7" borderId="0" xfId="0" applyNumberFormat="1" applyFill="1" applyBorder="1" applyProtection="1">
      <alignment vertical="center"/>
      <protection locked="0"/>
    </xf>
    <xf numFmtId="0" fontId="0" fillId="8" borderId="34" xfId="0" applyFill="1" applyBorder="1" applyAlignment="1" applyProtection="1">
      <alignment horizontal="center" vertical="center"/>
      <protection locked="0"/>
    </xf>
    <xf numFmtId="178" fontId="0" fillId="3" borderId="7" xfId="0" applyNumberFormat="1" applyFill="1" applyBorder="1" applyAlignment="1" applyProtection="1">
      <alignment horizontal="right" vertical="center"/>
      <protection locked="0"/>
    </xf>
    <xf numFmtId="178" fontId="0" fillId="7" borderId="7" xfId="0" applyNumberFormat="1" applyFill="1" applyBorder="1" applyAlignment="1" applyProtection="1">
      <alignment horizontal="right" vertical="center"/>
      <protection locked="0"/>
    </xf>
    <xf numFmtId="178" fontId="12" fillId="3" borderId="8" xfId="0" applyNumberFormat="1" applyFont="1" applyFill="1" applyBorder="1" applyAlignment="1" applyProtection="1">
      <alignment horizontal="right" vertical="center"/>
      <protection locked="0"/>
    </xf>
    <xf numFmtId="178" fontId="12" fillId="7" borderId="8" xfId="0" applyNumberFormat="1" applyFont="1" applyFill="1" applyBorder="1" applyAlignment="1" applyProtection="1">
      <alignment horizontal="right" vertical="center"/>
      <protection locked="0"/>
    </xf>
    <xf numFmtId="178" fontId="12" fillId="0" borderId="0" xfId="0" applyNumberFormat="1" applyFont="1" applyBorder="1" applyProtection="1">
      <alignment vertical="center"/>
      <protection locked="0"/>
    </xf>
    <xf numFmtId="178" fontId="12" fillId="7" borderId="0" xfId="0" applyNumberFormat="1" applyFont="1" applyFill="1" applyBorder="1" applyProtection="1">
      <alignment vertical="center"/>
      <protection locked="0"/>
    </xf>
    <xf numFmtId="178" fontId="12" fillId="0" borderId="0" xfId="0" applyNumberFormat="1" applyFont="1" applyProtection="1">
      <alignment vertical="center"/>
      <protection locked="0"/>
    </xf>
    <xf numFmtId="178" fontId="12" fillId="7" borderId="0" xfId="0" applyNumberFormat="1" applyFont="1" applyFill="1" applyProtection="1">
      <alignment vertical="center"/>
      <protection locked="0"/>
    </xf>
    <xf numFmtId="178" fontId="12" fillId="7" borderId="9" xfId="0" applyNumberFormat="1" applyFont="1" applyFill="1" applyBorder="1" applyProtection="1">
      <alignment vertical="center"/>
      <protection locked="0"/>
    </xf>
    <xf numFmtId="178" fontId="12" fillId="0" borderId="7" xfId="0" applyNumberFormat="1" applyFont="1" applyFill="1" applyBorder="1" applyProtection="1">
      <alignment vertical="center"/>
    </xf>
    <xf numFmtId="178" fontId="12" fillId="7" borderId="7" xfId="0" applyNumberFormat="1" applyFont="1" applyFill="1" applyBorder="1" applyProtection="1">
      <alignment vertical="center"/>
    </xf>
    <xf numFmtId="0" fontId="13" fillId="0" borderId="0" xfId="0" applyFont="1" applyProtection="1">
      <alignment vertical="center"/>
      <protection locked="0"/>
    </xf>
    <xf numFmtId="178" fontId="0" fillId="0" borderId="8" xfId="0" applyNumberFormat="1" applyFill="1" applyBorder="1" applyAlignment="1" applyProtection="1">
      <alignment horizontal="right" vertical="center"/>
      <protection locked="0"/>
    </xf>
    <xf numFmtId="178" fontId="12" fillId="0" borderId="8" xfId="0" applyNumberFormat="1" applyFont="1" applyFill="1" applyBorder="1" applyAlignment="1" applyProtection="1">
      <alignment horizontal="right" vertical="center"/>
      <protection locked="0"/>
    </xf>
    <xf numFmtId="178" fontId="0" fillId="0" borderId="0" xfId="0" applyNumberFormat="1" applyProtection="1">
      <alignment vertical="center"/>
      <protection locked="0"/>
    </xf>
    <xf numFmtId="0" fontId="0" fillId="8" borderId="35" xfId="0" applyFill="1" applyBorder="1" applyAlignment="1" applyProtection="1">
      <alignment horizontal="center" vertical="center"/>
      <protection locked="0"/>
    </xf>
    <xf numFmtId="178" fontId="0" fillId="9" borderId="10" xfId="0" applyNumberFormat="1" applyFill="1" applyBorder="1" applyAlignment="1" applyProtection="1">
      <alignment horizontal="right" vertical="center"/>
      <protection locked="0"/>
    </xf>
    <xf numFmtId="178" fontId="0" fillId="7" borderId="10" xfId="0" applyNumberFormat="1" applyFill="1" applyBorder="1" applyAlignment="1" applyProtection="1">
      <alignment horizontal="right" vertical="center"/>
      <protection locked="0"/>
    </xf>
    <xf numFmtId="0" fontId="0" fillId="3" borderId="11" xfId="0" applyFill="1" applyBorder="1" applyProtection="1">
      <alignment vertical="center"/>
      <protection locked="0"/>
    </xf>
    <xf numFmtId="0" fontId="0" fillId="7" borderId="11" xfId="0" applyFill="1" applyBorder="1" applyAlignment="1" applyProtection="1">
      <alignment horizontal="left" vertical="center"/>
      <protection locked="0"/>
    </xf>
    <xf numFmtId="0" fontId="0" fillId="3" borderId="11" xfId="0" applyFill="1" applyBorder="1" applyAlignment="1" applyProtection="1">
      <alignment horizontal="left" vertical="center"/>
      <protection locked="0"/>
    </xf>
    <xf numFmtId="0" fontId="0" fillId="7" borderId="11" xfId="0" applyFill="1" applyBorder="1" applyProtection="1">
      <alignment vertical="center"/>
      <protection locked="0"/>
    </xf>
    <xf numFmtId="0" fontId="0" fillId="7" borderId="12" xfId="0" applyFill="1" applyBorder="1" applyAlignment="1" applyProtection="1">
      <alignment horizontal="left" vertical="center"/>
      <protection locked="0"/>
    </xf>
    <xf numFmtId="0" fontId="0" fillId="0" borderId="0" xfId="0" applyFont="1" applyFill="1" applyBorder="1" applyProtection="1">
      <alignment vertical="center"/>
      <protection locked="0"/>
    </xf>
    <xf numFmtId="176" fontId="0" fillId="0" borderId="0" xfId="0" applyNumberFormat="1" applyFont="1" applyFill="1" applyBorder="1" applyProtection="1">
      <alignment vertical="center"/>
      <protection locked="0"/>
    </xf>
    <xf numFmtId="0" fontId="0" fillId="0" borderId="0" xfId="0" applyFont="1" applyBorder="1" applyProtection="1">
      <alignment vertical="center"/>
      <protection locked="0"/>
    </xf>
    <xf numFmtId="178" fontId="0" fillId="3" borderId="19" xfId="0" applyNumberFormat="1" applyFont="1" applyFill="1" applyBorder="1" applyAlignment="1" applyProtection="1">
      <alignment horizontal="right" vertical="center"/>
      <protection locked="0"/>
    </xf>
    <xf numFmtId="178" fontId="0" fillId="3" borderId="8" xfId="0" applyNumberFormat="1" applyFont="1" applyFill="1" applyBorder="1" applyProtection="1">
      <alignment vertical="center"/>
      <protection locked="0"/>
    </xf>
    <xf numFmtId="178" fontId="0" fillId="3" borderId="20" xfId="0" applyNumberFormat="1" applyFont="1" applyFill="1" applyBorder="1" applyProtection="1">
      <alignment vertical="center"/>
      <protection locked="0"/>
    </xf>
    <xf numFmtId="178" fontId="0" fillId="7" borderId="19" xfId="0" applyNumberFormat="1" applyFont="1" applyFill="1" applyBorder="1" applyProtection="1">
      <alignment vertical="center"/>
      <protection locked="0"/>
    </xf>
    <xf numFmtId="178" fontId="0" fillId="7" borderId="8" xfId="0" applyNumberFormat="1" applyFont="1" applyFill="1" applyBorder="1" applyProtection="1">
      <alignment vertical="center"/>
      <protection locked="0"/>
    </xf>
    <xf numFmtId="178" fontId="0" fillId="7" borderId="20" xfId="0" applyNumberFormat="1" applyFont="1" applyFill="1" applyBorder="1" applyProtection="1">
      <alignment vertical="center"/>
      <protection locked="0"/>
    </xf>
    <xf numFmtId="178" fontId="0" fillId="3" borderId="19" xfId="0" applyNumberFormat="1" applyFont="1" applyFill="1" applyBorder="1" applyProtection="1">
      <alignment vertical="center"/>
      <protection locked="0"/>
    </xf>
    <xf numFmtId="178" fontId="0" fillId="7" borderId="21" xfId="0" applyNumberFormat="1" applyFont="1" applyFill="1" applyBorder="1" applyProtection="1">
      <alignment vertical="center"/>
      <protection locked="0"/>
    </xf>
    <xf numFmtId="178" fontId="0" fillId="7" borderId="22" xfId="0" applyNumberFormat="1" applyFont="1" applyFill="1" applyBorder="1" applyProtection="1">
      <alignment vertical="center"/>
      <protection locked="0"/>
    </xf>
    <xf numFmtId="178" fontId="0" fillId="7" borderId="23" xfId="0" applyNumberFormat="1" applyFont="1" applyFill="1" applyBorder="1" applyProtection="1">
      <alignment vertical="center"/>
      <protection locked="0"/>
    </xf>
    <xf numFmtId="0" fontId="0" fillId="0" borderId="0" xfId="0" applyFont="1" applyProtection="1">
      <alignment vertical="center"/>
      <protection locked="0"/>
    </xf>
    <xf numFmtId="0" fontId="3" fillId="0" borderId="5" xfId="0" applyNumberFormat="1" applyFont="1" applyFill="1" applyBorder="1" applyProtection="1">
      <alignment vertical="center"/>
    </xf>
    <xf numFmtId="178" fontId="0" fillId="0" borderId="24" xfId="0" applyNumberFormat="1" applyFont="1" applyFill="1" applyBorder="1" applyProtection="1">
      <alignment vertical="center"/>
      <protection locked="0"/>
    </xf>
    <xf numFmtId="176" fontId="13" fillId="10" borderId="25" xfId="0" applyNumberFormat="1" applyFont="1" applyFill="1" applyBorder="1" applyProtection="1">
      <alignment vertical="center"/>
      <protection locked="0"/>
    </xf>
    <xf numFmtId="178" fontId="12" fillId="7" borderId="26" xfId="0" applyNumberFormat="1" applyFont="1" applyFill="1" applyBorder="1" applyAlignment="1" applyProtection="1">
      <alignment horizontal="right" vertical="center"/>
      <protection locked="0"/>
    </xf>
    <xf numFmtId="178" fontId="0" fillId="7" borderId="27" xfId="0" applyNumberFormat="1" applyFill="1" applyBorder="1" applyAlignment="1" applyProtection="1">
      <alignment horizontal="right" vertical="center"/>
      <protection locked="0"/>
    </xf>
    <xf numFmtId="178" fontId="0" fillId="7" borderId="9" xfId="0" applyNumberFormat="1" applyFill="1" applyBorder="1" applyProtection="1">
      <alignment vertical="center"/>
      <protection locked="0"/>
    </xf>
    <xf numFmtId="178" fontId="12" fillId="7" borderId="27" xfId="0" applyNumberFormat="1" applyFont="1" applyFill="1" applyBorder="1" applyProtection="1">
      <alignment vertical="center"/>
    </xf>
    <xf numFmtId="0" fontId="0" fillId="0" borderId="9" xfId="0" applyBorder="1" applyProtection="1">
      <alignment vertical="center"/>
      <protection locked="0"/>
    </xf>
    <xf numFmtId="0" fontId="0" fillId="0" borderId="28"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178" fontId="12" fillId="0" borderId="7" xfId="0" applyNumberFormat="1" applyFont="1" applyBorder="1" applyProtection="1">
      <alignment vertical="center"/>
      <protection locked="0"/>
    </xf>
    <xf numFmtId="178" fontId="12" fillId="7" borderId="7" xfId="0" applyNumberFormat="1" applyFont="1" applyFill="1" applyBorder="1" applyProtection="1">
      <alignment vertical="center"/>
      <protection locked="0"/>
    </xf>
    <xf numFmtId="178" fontId="12" fillId="7" borderId="27" xfId="0" applyNumberFormat="1" applyFont="1" applyFill="1" applyBorder="1" applyProtection="1">
      <alignment vertical="center"/>
      <protection locked="0"/>
    </xf>
    <xf numFmtId="178" fontId="12" fillId="0" borderId="0" xfId="0" applyNumberFormat="1" applyFont="1" applyFill="1" applyBorder="1" applyProtection="1">
      <alignment vertical="center"/>
      <protection locked="0"/>
    </xf>
    <xf numFmtId="178" fontId="0" fillId="0" borderId="29" xfId="0" applyNumberFormat="1" applyBorder="1" applyProtection="1">
      <alignment vertical="center"/>
    </xf>
    <xf numFmtId="178" fontId="0" fillId="7" borderId="29" xfId="0" applyNumberFormat="1" applyFill="1" applyBorder="1" applyProtection="1">
      <alignment vertical="center"/>
    </xf>
    <xf numFmtId="178" fontId="0" fillId="7" borderId="30" xfId="0" applyNumberFormat="1" applyFill="1" applyBorder="1" applyProtection="1">
      <alignment vertical="center"/>
    </xf>
    <xf numFmtId="176" fontId="8" fillId="0" borderId="7" xfId="0" applyNumberFormat="1" applyFont="1" applyBorder="1" applyProtection="1">
      <alignment vertical="center"/>
    </xf>
    <xf numFmtId="0" fontId="8" fillId="0" borderId="0" xfId="0" applyFont="1" applyBorder="1" applyProtection="1">
      <alignment vertical="center"/>
    </xf>
    <xf numFmtId="178" fontId="15" fillId="0" borderId="5" xfId="0" applyNumberFormat="1" applyFont="1" applyBorder="1" applyProtection="1">
      <alignment vertical="center"/>
    </xf>
    <xf numFmtId="178" fontId="15" fillId="7" borderId="5" xfId="0" applyNumberFormat="1" applyFont="1" applyFill="1" applyBorder="1" applyProtection="1">
      <alignment vertical="center"/>
    </xf>
    <xf numFmtId="0" fontId="8" fillId="0" borderId="7" xfId="0" applyFont="1" applyBorder="1" applyProtection="1">
      <alignment vertical="center"/>
    </xf>
    <xf numFmtId="0" fontId="8" fillId="0" borderId="0" xfId="0" applyFont="1" applyProtection="1">
      <alignment vertical="center"/>
    </xf>
    <xf numFmtId="178" fontId="15" fillId="7" borderId="25" xfId="0" applyNumberFormat="1" applyFont="1" applyFill="1" applyBorder="1" applyProtection="1">
      <alignment vertical="center"/>
    </xf>
    <xf numFmtId="0" fontId="8" fillId="0" borderId="27" xfId="0" applyFont="1" applyBorder="1" applyProtection="1">
      <alignment vertical="center"/>
    </xf>
    <xf numFmtId="178" fontId="8" fillId="0" borderId="31" xfId="0" applyNumberFormat="1" applyFont="1" applyBorder="1" applyAlignment="1" applyProtection="1">
      <alignment horizontal="center" vertical="center"/>
    </xf>
    <xf numFmtId="0" fontId="8" fillId="0" borderId="31" xfId="0" applyFont="1" applyBorder="1" applyAlignment="1" applyProtection="1">
      <alignment horizontal="center" vertical="center"/>
    </xf>
    <xf numFmtId="178" fontId="0" fillId="0" borderId="10" xfId="0" applyNumberFormat="1" applyFill="1" applyBorder="1" applyAlignment="1" applyProtection="1">
      <alignment horizontal="right" vertical="center"/>
      <protection locked="0"/>
    </xf>
    <xf numFmtId="0" fontId="7" fillId="0" borderId="28" xfId="0" applyFont="1" applyBorder="1" applyProtection="1">
      <alignment vertical="center"/>
    </xf>
    <xf numFmtId="0" fontId="0" fillId="0" borderId="2" xfId="0" applyBorder="1" applyProtection="1">
      <alignment vertical="center"/>
    </xf>
    <xf numFmtId="0" fontId="0" fillId="0" borderId="0" xfId="0" applyBorder="1" applyProtection="1">
      <alignment vertical="center"/>
    </xf>
    <xf numFmtId="0" fontId="7" fillId="0" borderId="31" xfId="0" applyFont="1" applyBorder="1" applyAlignment="1" applyProtection="1">
      <alignment horizontal="center" vertical="center"/>
    </xf>
    <xf numFmtId="0" fontId="7" fillId="0" borderId="27" xfId="0" applyFont="1" applyBorder="1" applyAlignment="1" applyProtection="1">
      <alignment horizontal="center" vertical="center"/>
    </xf>
    <xf numFmtId="0" fontId="0" fillId="0" borderId="32" xfId="0" applyBorder="1" applyAlignment="1" applyProtection="1">
      <alignment horizontal="center" vertical="center"/>
    </xf>
    <xf numFmtId="178" fontId="0" fillId="3" borderId="20" xfId="0" applyNumberFormat="1" applyFill="1" applyBorder="1" applyProtection="1">
      <alignment vertical="center"/>
      <protection locked="0"/>
    </xf>
    <xf numFmtId="0" fontId="0" fillId="0" borderId="0" xfId="0" applyBorder="1" applyAlignment="1" applyProtection="1">
      <alignment horizontal="center" vertical="center"/>
      <protection locked="0"/>
    </xf>
    <xf numFmtId="0" fontId="9" fillId="11" borderId="0" xfId="0" applyFont="1" applyFill="1" applyBorder="1" applyAlignment="1" applyProtection="1">
      <alignment horizontal="center" vertical="center"/>
      <protection locked="0"/>
    </xf>
    <xf numFmtId="0" fontId="16" fillId="12" borderId="0" xfId="0" applyFont="1" applyFill="1"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7" xfId="0" applyBorder="1" applyProtection="1">
      <alignment vertical="center"/>
      <protection locked="0"/>
    </xf>
    <xf numFmtId="0" fontId="9" fillId="5" borderId="0" xfId="0" applyFont="1" applyFill="1" applyBorder="1" applyAlignment="1" applyProtection="1">
      <alignment horizontal="center" vertical="center"/>
      <protection locked="0"/>
    </xf>
    <xf numFmtId="0" fontId="9" fillId="4" borderId="0" xfId="0" applyFont="1" applyFill="1" applyBorder="1" applyAlignment="1" applyProtection="1">
      <alignment horizontal="center" vertical="center"/>
      <protection locked="0"/>
    </xf>
    <xf numFmtId="0" fontId="9" fillId="8" borderId="38" xfId="0" applyFont="1" applyFill="1" applyBorder="1" applyAlignment="1" applyProtection="1">
      <alignment horizontal="center" vertical="center"/>
      <protection locked="0"/>
    </xf>
    <xf numFmtId="0" fontId="0" fillId="0" borderId="33" xfId="0" applyFill="1" applyBorder="1" applyAlignment="1" applyProtection="1">
      <alignment horizontal="center" vertical="center"/>
      <protection locked="0"/>
    </xf>
    <xf numFmtId="0" fontId="0" fillId="0" borderId="14" xfId="0" applyFill="1" applyBorder="1" applyAlignment="1" applyProtection="1">
      <alignment horizontal="left" vertical="center"/>
      <protection locked="0"/>
    </xf>
    <xf numFmtId="0" fontId="6" fillId="6" borderId="15" xfId="0" applyFont="1" applyFill="1" applyBorder="1" applyAlignment="1" applyProtection="1">
      <alignment horizontal="center" vertical="center"/>
      <protection locked="0"/>
    </xf>
    <xf numFmtId="0" fontId="14" fillId="2" borderId="16" xfId="0" applyFont="1" applyFill="1" applyBorder="1" applyAlignment="1" applyProtection="1">
      <alignment horizontal="center" vertical="center"/>
      <protection locked="0"/>
    </xf>
    <xf numFmtId="176" fontId="7" fillId="5" borderId="17" xfId="0" applyNumberFormat="1" applyFont="1" applyFill="1" applyBorder="1" applyAlignment="1" applyProtection="1">
      <alignment horizontal="center" vertical="center"/>
      <protection locked="0"/>
    </xf>
    <xf numFmtId="176" fontId="7" fillId="4" borderId="18" xfId="0" applyNumberFormat="1" applyFont="1" applyFill="1" applyBorder="1" applyAlignment="1" applyProtection="1">
      <alignment horizontal="center" vertical="center"/>
      <protection locked="0"/>
    </xf>
    <xf numFmtId="178" fontId="3" fillId="0" borderId="5" xfId="0" applyNumberFormat="1" applyFont="1" applyFill="1" applyBorder="1" applyProtection="1">
      <alignment vertical="center"/>
      <protection locked="0"/>
    </xf>
    <xf numFmtId="178" fontId="3" fillId="7" borderId="5" xfId="0" applyNumberFormat="1" applyFont="1" applyFill="1" applyBorder="1" applyProtection="1">
      <alignment vertical="center"/>
      <protection locked="0"/>
    </xf>
    <xf numFmtId="178" fontId="3" fillId="0" borderId="5" xfId="0" applyNumberFormat="1" applyFont="1" applyBorder="1" applyProtection="1">
      <alignment vertical="center"/>
      <protection locked="0"/>
    </xf>
    <xf numFmtId="178" fontId="3" fillId="7" borderId="13" xfId="0" applyNumberFormat="1" applyFont="1" applyFill="1" applyBorder="1" applyProtection="1">
      <alignment vertical="center"/>
      <protection locked="0"/>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3859250758469"/>
          <c:y val="7.2534857032818464E-2"/>
          <c:w val="0.798632744911279"/>
          <c:h val="0.90329425625557336"/>
        </c:manualLayout>
      </c:layout>
      <c:barChart>
        <c:barDir val="bar"/>
        <c:grouping val="stacked"/>
        <c:varyColors val="0"/>
        <c:ser>
          <c:idx val="0"/>
          <c:order val="0"/>
          <c:tx>
            <c:strRef>
              <c:f>'VER2.１'!$D$3</c:f>
              <c:strCache>
                <c:ptCount val="1"/>
                <c:pt idx="0">
                  <c:v>非表示</c:v>
                </c:pt>
              </c:strCache>
            </c:strRef>
          </c:tx>
          <c:spPr>
            <a:noFill/>
            <a:ln w="25400">
              <a:noFill/>
            </a:ln>
          </c:spPr>
          <c:invertIfNegative val="0"/>
          <c:cat>
            <c:numRef>
              <c:f>'VER2.１'!$C$4:$C$33</c:f>
              <c:numCache>
                <c:formatCode>General</c:formatCode>
                <c:ptCount val="30"/>
              </c:numCache>
            </c:numRef>
          </c:cat>
          <c:val>
            <c:numRef>
              <c:f>'VER2.１'!$D$4:$D$33</c:f>
              <c:numCache>
                <c:formatCode>#.#;\-#.#;;@\ </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0-DD05-40CC-8065-50453A851928}"/>
            </c:ext>
          </c:extLst>
        </c:ser>
        <c:ser>
          <c:idx val="2"/>
          <c:order val="1"/>
          <c:tx>
            <c:strRef>
              <c:f>'VER2.１'!$E$3</c:f>
              <c:strCache>
                <c:ptCount val="1"/>
                <c:pt idx="0">
                  <c:v>内作業</c:v>
                </c:pt>
              </c:strCache>
            </c:strRef>
          </c:tx>
          <c:spPr>
            <a:solidFill>
              <a:srgbClr val="333333"/>
            </a:solidFill>
            <a:ln w="3175">
              <a:solidFill>
                <a:srgbClr val="000000"/>
              </a:solidFill>
              <a:prstDash val="solid"/>
            </a:ln>
          </c:spPr>
          <c:invertIfNegative val="0"/>
          <c:dLbls>
            <c:numFmt formatCode="#.#;\-#.#;;@\ " sourceLinked="0"/>
            <c:spPr>
              <a:noFill/>
              <a:ln w="25400">
                <a:noFill/>
              </a:ln>
            </c:spPr>
            <c:txPr>
              <a:bodyPr wrap="square" lIns="38100" tIns="19050" rIns="38100" bIns="19050" anchor="ctr">
                <a:spAutoFit/>
              </a:bodyPr>
              <a:lstStyle/>
              <a:p>
                <a:pPr>
                  <a:defRPr sz="1000" b="0" i="0" u="none" strike="noStrike" baseline="0">
                    <a:solidFill>
                      <a:srgbClr val="FFFFFF"/>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'VER2.１'!$E$4:$E$33</c:f>
              <c:numCache>
                <c:formatCode>#.#;\-#.#;;@\ </c:formatCode>
                <c:ptCount val="30"/>
              </c:numCache>
            </c:numRef>
          </c:val>
          <c:extLst>
            <c:ext xmlns:c16="http://schemas.microsoft.com/office/drawing/2014/chart" uri="{C3380CC4-5D6E-409C-BE32-E72D297353CC}">
              <c16:uniqueId val="{00000001-DD05-40CC-8065-50453A851928}"/>
            </c:ext>
          </c:extLst>
        </c:ser>
        <c:ser>
          <c:idx val="3"/>
          <c:order val="2"/>
          <c:tx>
            <c:strRef>
              <c:f>'VER2.１'!$F$3</c:f>
              <c:strCache>
                <c:ptCount val="1"/>
                <c:pt idx="0">
                  <c:v>外作業</c:v>
                </c:pt>
              </c:strCache>
            </c:strRef>
          </c:tx>
          <c:spPr>
            <a:solidFill>
              <a:srgbClr val="C0C0C0"/>
            </a:solidFill>
            <a:ln w="12700">
              <a:solidFill>
                <a:srgbClr val="000000"/>
              </a:solidFill>
              <a:prstDash val="solid"/>
            </a:ln>
          </c:spPr>
          <c:invertIfNegative val="0"/>
          <c:dLbls>
            <c:numFmt formatCode="#.#;\-#.#;;@\ "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'VER2.１'!$F$4:$F$33</c:f>
              <c:numCache>
                <c:formatCode>#.#;\-#.#;;@\ </c:formatCode>
                <c:ptCount val="30"/>
              </c:numCache>
            </c:numRef>
          </c:val>
          <c:extLst>
            <c:ext xmlns:c16="http://schemas.microsoft.com/office/drawing/2014/chart" uri="{C3380CC4-5D6E-409C-BE32-E72D297353CC}">
              <c16:uniqueId val="{00000002-DD05-40CC-8065-50453A851928}"/>
            </c:ext>
          </c:extLst>
        </c:ser>
        <c:ser>
          <c:idx val="4"/>
          <c:order val="3"/>
          <c:tx>
            <c:strRef>
              <c:f>'VER2.１'!$G$3</c:f>
              <c:strCache>
                <c:ptCount val="1"/>
                <c:pt idx="0">
                  <c:v>歩行</c:v>
                </c:pt>
              </c:strCache>
            </c:strRef>
          </c:tx>
          <c:spPr>
            <a:solidFill>
              <a:srgbClr val="CCFFCC"/>
            </a:solidFill>
            <a:ln w="12700">
              <a:solidFill>
                <a:srgbClr val="000000"/>
              </a:solidFill>
              <a:prstDash val="solid"/>
            </a:ln>
          </c:spPr>
          <c:invertIfNegative val="0"/>
          <c:dPt>
            <c:idx val="3"/>
            <c:invertIfNegative val="0"/>
            <c:bubble3D val="0"/>
            <c:spPr>
              <a:solidFill>
                <a:srgbClr val="CCFFCC"/>
              </a:solidFill>
              <a:ln w="3175">
                <a:solidFill>
                  <a:srgbClr val="000000"/>
                </a:solidFill>
                <a:prstDash val="solid"/>
              </a:ln>
            </c:spPr>
            <c:extLst>
              <c:ext xmlns:c16="http://schemas.microsoft.com/office/drawing/2014/chart" uri="{C3380CC4-5D6E-409C-BE32-E72D297353CC}">
                <c16:uniqueId val="{00000003-DD05-40CC-8065-50453A851928}"/>
              </c:ext>
            </c:extLst>
          </c:dPt>
          <c:dLbls>
            <c:numFmt formatCode="#.#;\-#.#;;@\ "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'VER2.１'!$G$4:$G$33</c:f>
              <c:numCache>
                <c:formatCode>#.#;\-#.#;;@\ </c:formatCode>
                <c:ptCount val="30"/>
              </c:numCache>
            </c:numRef>
          </c:val>
          <c:extLst>
            <c:ext xmlns:c16="http://schemas.microsoft.com/office/drawing/2014/chart" uri="{C3380CC4-5D6E-409C-BE32-E72D297353CC}">
              <c16:uniqueId val="{00000004-DD05-40CC-8065-50453A851928}"/>
            </c:ext>
          </c:extLst>
        </c:ser>
        <c:ser>
          <c:idx val="6"/>
          <c:order val="4"/>
          <c:tx>
            <c:strRef>
              <c:f>'VER2.１'!$H$3</c:f>
              <c:strCache>
                <c:ptCount val="1"/>
                <c:pt idx="0">
                  <c:v>自動加工</c:v>
                </c:pt>
              </c:strCache>
            </c:strRef>
          </c:tx>
          <c:spPr>
            <a:solidFill>
              <a:srgbClr val="FF9999"/>
            </a:solidFill>
            <a:ln w="12700">
              <a:solidFill>
                <a:srgbClr val="000000"/>
              </a:solidFill>
              <a:prstDash val="solid"/>
            </a:ln>
          </c:spPr>
          <c:invertIfNegative val="0"/>
          <c:dLbls>
            <c:numFmt formatCode="#.#;\-#.#;;@\ "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'VER2.１'!$H$4:$H$33</c:f>
              <c:numCache>
                <c:formatCode>#.#;\-#.#;;@\ </c:formatCode>
                <c:ptCount val="30"/>
              </c:numCache>
            </c:numRef>
          </c:val>
          <c:extLst>
            <c:ext xmlns:c16="http://schemas.microsoft.com/office/drawing/2014/chart" uri="{C3380CC4-5D6E-409C-BE32-E72D297353CC}">
              <c16:uniqueId val="{00000005-DD05-40CC-8065-50453A851928}"/>
            </c:ext>
          </c:extLst>
        </c:ser>
        <c:ser>
          <c:idx val="5"/>
          <c:order val="5"/>
          <c:tx>
            <c:strRef>
              <c:f>'VER2.１'!$I$3</c:f>
              <c:strCache>
                <c:ptCount val="1"/>
                <c:pt idx="0">
                  <c:v>W1</c:v>
                </c:pt>
              </c:strCache>
            </c:strRef>
          </c:tx>
          <c:spPr>
            <a:solidFill>
              <a:srgbClr val="FFFFE1"/>
            </a:solidFill>
            <a:ln w="19050">
              <a:solidFill>
                <a:srgbClr val="FF0000"/>
              </a:solidFill>
              <a:prstDash val="sysDash"/>
            </a:ln>
          </c:spPr>
          <c:invertIfNegative val="0"/>
          <c:dLbls>
            <c:dLbl>
              <c:idx val="2"/>
              <c:spPr/>
              <c:txPr>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6-DD05-40CC-8065-50453A851928}"/>
                </c:ext>
              </c:extLst>
            </c:dLbl>
            <c:dLbl>
              <c:idx val="10"/>
              <c:spPr/>
              <c:txPr>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7-DD05-40CC-8065-50453A851928}"/>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'VER2.１'!$I$4:$I$33</c:f>
              <c:numCache>
                <c:formatCode>#.#;\-#.#;;@\ </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8-DD05-40CC-8065-50453A851928}"/>
            </c:ext>
          </c:extLst>
        </c:ser>
        <c:ser>
          <c:idx val="8"/>
          <c:order val="6"/>
          <c:tx>
            <c:strRef>
              <c:f>'VER2.１'!$J$3</c:f>
              <c:strCache>
                <c:ptCount val="1"/>
                <c:pt idx="0">
                  <c:v>２非表示</c:v>
                </c:pt>
              </c:strCache>
            </c:strRef>
          </c:tx>
          <c:spPr>
            <a:noFill/>
            <a:ln w="25400">
              <a:noFill/>
            </a:ln>
          </c:spPr>
          <c:invertIfNegative val="0"/>
          <c:dLbls>
            <c:dLbl>
              <c:idx val="0"/>
              <c:spPr/>
              <c:txPr>
                <a:bodyPr/>
                <a:lstStyle/>
                <a:p>
                  <a:pPr>
                    <a:defRPr sz="1000"/>
                  </a:pPr>
                  <a:endParaRPr lang="ja-JP"/>
                </a:p>
              </c:txPr>
              <c:showLegendKey val="0"/>
              <c:showVal val="1"/>
              <c:showCatName val="0"/>
              <c:showSerName val="0"/>
              <c:showPercent val="0"/>
              <c:showBubbleSize val="0"/>
              <c:extLst>
                <c:ext xmlns:c16="http://schemas.microsoft.com/office/drawing/2014/chart" uri="{C3380CC4-5D6E-409C-BE32-E72D297353CC}">
                  <c16:uniqueId val="{00000009-DD05-40CC-8065-50453A851928}"/>
                </c:ext>
              </c:extLst>
            </c:dLbl>
            <c:spPr>
              <a:noFill/>
              <a:ln w="25400">
                <a:noFill/>
              </a:ln>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'VER2.１'!$J$4:$J$33</c:f>
              <c:numCache>
                <c:formatCode>#.#;\-#.#;;@\ </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A-DD05-40CC-8065-50453A851928}"/>
            </c:ext>
          </c:extLst>
        </c:ser>
        <c:ser>
          <c:idx val="1"/>
          <c:order val="7"/>
          <c:tx>
            <c:strRef>
              <c:f>'VER2.１'!$K$3</c:f>
              <c:strCache>
                <c:ptCount val="1"/>
                <c:pt idx="0">
                  <c:v>W2</c:v>
                </c:pt>
              </c:strCache>
            </c:strRef>
          </c:tx>
          <c:spPr>
            <a:solidFill>
              <a:srgbClr val="FFFFCC"/>
            </a:solidFill>
            <a:ln w="19050">
              <a:solidFill>
                <a:srgbClr val="FF0000"/>
              </a:solidFill>
              <a:prstDash val="sysDash"/>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'VER2.１'!$K$4:$K$33</c:f>
              <c:numCache>
                <c:formatCode>#.#;\-#.#;;@\ </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B-DD05-40CC-8065-50453A851928}"/>
            </c:ext>
          </c:extLst>
        </c:ser>
        <c:ser>
          <c:idx val="9"/>
          <c:order val="8"/>
          <c:tx>
            <c:strRef>
              <c:f>'VER2.１'!$L$3</c:f>
              <c:strCache>
                <c:ptCount val="1"/>
                <c:pt idx="0">
                  <c:v>2内作業</c:v>
                </c:pt>
              </c:strCache>
            </c:strRef>
          </c:tx>
          <c:spPr>
            <a:solidFill>
              <a:srgbClr val="333333"/>
            </a:solidFill>
            <a:ln w="12700">
              <a:solidFill>
                <a:srgbClr val="000000"/>
              </a:solidFill>
              <a:prstDash val="solid"/>
            </a:ln>
          </c:spPr>
          <c:invertIfNegative val="0"/>
          <c:dLbls>
            <c:numFmt formatCode="#.#;\-#.#;;@\ " sourceLinked="0"/>
            <c:spPr>
              <a:noFill/>
              <a:ln w="25400">
                <a:noFill/>
              </a:ln>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'VER2.１'!$L$4:$L$33</c:f>
              <c:numCache>
                <c:formatCode>#.#;\-#.#;;@\ </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C-DD05-40CC-8065-50453A851928}"/>
            </c:ext>
          </c:extLst>
        </c:ser>
        <c:ser>
          <c:idx val="10"/>
          <c:order val="9"/>
          <c:tx>
            <c:strRef>
              <c:f>'VER2.１'!$M$3</c:f>
              <c:strCache>
                <c:ptCount val="1"/>
                <c:pt idx="0">
                  <c:v>2外作業</c:v>
                </c:pt>
              </c:strCache>
            </c:strRef>
          </c:tx>
          <c:spPr>
            <a:solidFill>
              <a:srgbClr val="C0C0C0"/>
            </a:solidFill>
            <a:ln w="12700">
              <a:solidFill>
                <a:srgbClr val="000000"/>
              </a:solidFill>
              <a:prstDash val="solid"/>
            </a:ln>
          </c:spPr>
          <c:invertIfNegative val="0"/>
          <c:dLbls>
            <c:numFmt formatCode="#.#;\-#.#;;@\ "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'VER2.１'!$M$4:$M$33</c:f>
              <c:numCache>
                <c:formatCode>#.#;\-#.#;;@\ </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D-DD05-40CC-8065-50453A851928}"/>
            </c:ext>
          </c:extLst>
        </c:ser>
        <c:ser>
          <c:idx val="11"/>
          <c:order val="10"/>
          <c:tx>
            <c:strRef>
              <c:f>'VER2.１'!$N$3</c:f>
              <c:strCache>
                <c:ptCount val="1"/>
                <c:pt idx="0">
                  <c:v>2歩行</c:v>
                </c:pt>
              </c:strCache>
            </c:strRef>
          </c:tx>
          <c:spPr>
            <a:solidFill>
              <a:srgbClr val="CCFFCC"/>
            </a:solid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'VER2.１'!$N$4:$N$33</c:f>
              <c:numCache>
                <c:formatCode>#.#;\-#.#;;@\ </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E-DD05-40CC-8065-50453A851928}"/>
            </c:ext>
          </c:extLst>
        </c:ser>
        <c:ser>
          <c:idx val="13"/>
          <c:order val="11"/>
          <c:tx>
            <c:strRef>
              <c:f>'VER2.１'!$O$3</c:f>
              <c:strCache>
                <c:ptCount val="1"/>
                <c:pt idx="0">
                  <c:v>2自動加工</c:v>
                </c:pt>
              </c:strCache>
            </c:strRef>
          </c:tx>
          <c:spPr>
            <a:solidFill>
              <a:srgbClr val="FF9999"/>
            </a:solid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'VER2.１'!$O$4:$O$33</c:f>
              <c:numCache>
                <c:formatCode>#.#;\-#.#;;@\ </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F-DD05-40CC-8065-50453A851928}"/>
            </c:ext>
          </c:extLst>
        </c:ser>
        <c:dLbls>
          <c:showLegendKey val="0"/>
          <c:showVal val="0"/>
          <c:showCatName val="0"/>
          <c:showSerName val="0"/>
          <c:showPercent val="0"/>
          <c:showBubbleSize val="0"/>
        </c:dLbls>
        <c:gapWidth val="50"/>
        <c:overlap val="100"/>
        <c:axId val="553597840"/>
        <c:axId val="1"/>
      </c:barChart>
      <c:scatterChart>
        <c:scatterStyle val="lineMarker"/>
        <c:varyColors val="0"/>
        <c:ser>
          <c:idx val="7"/>
          <c:order val="12"/>
          <c:tx>
            <c:strRef>
              <c:f>'VER2.１'!$P$3</c:f>
              <c:strCache>
                <c:ptCount val="1"/>
                <c:pt idx="0">
                  <c:v>CT1</c:v>
                </c:pt>
              </c:strCache>
            </c:strRef>
          </c:tx>
          <c:spPr>
            <a:ln w="28575">
              <a:noFill/>
            </a:ln>
          </c:spPr>
          <c:marker>
            <c:symbol val="none"/>
          </c:marker>
          <c:dLbls>
            <c:dLbl>
              <c:idx val="0"/>
              <c:layout>
                <c:manualLayout>
                  <c:x val="-4.6811000585137508E-3"/>
                  <c:y val="-1.5667841754798302E-3"/>
                </c:manualLayout>
              </c:layout>
              <c:numFmt formatCode="#.#;\-#.#;;@\ " sourceLinked="0"/>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D05-40CC-8065-50453A851928}"/>
                </c:ext>
              </c:extLst>
            </c:dLbl>
            <c:dLbl>
              <c:idx val="1"/>
              <c:layout>
                <c:manualLayout>
                  <c:x val="-5.461283401599396E-3"/>
                  <c:y val="-2.3501762632197414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D05-40CC-8065-50453A851928}"/>
                </c:ext>
              </c:extLst>
            </c:dLbl>
            <c:dLbl>
              <c:idx val="2"/>
              <c:layout>
                <c:manualLayout>
                  <c:x val="-3.1207333723425154E-3"/>
                  <c:y val="-2.3501762632197414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D05-40CC-8065-50453A851928}"/>
                </c:ext>
              </c:extLst>
            </c:dLbl>
            <c:dLbl>
              <c:idx val="4"/>
              <c:layout>
                <c:manualLayout>
                  <c:x val="-3.900916715428188E-3"/>
                  <c:y val="0"/>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D05-40CC-8065-50453A851928}"/>
                </c:ext>
              </c:extLst>
            </c:dLbl>
            <c:dLbl>
              <c:idx val="5"/>
              <c:layout>
                <c:manualLayout>
                  <c:x val="-4.6811000585137508E-3"/>
                  <c:y val="-3.9169604386995408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D05-40CC-8065-50453A851928}"/>
                </c:ext>
              </c:extLst>
            </c:dLbl>
            <c:dLbl>
              <c:idx val="6"/>
              <c:layout>
                <c:manualLayout>
                  <c:x val="-3.1207333723425154E-3"/>
                  <c:y val="-2.35017626321977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DD05-40CC-8065-50453A851928}"/>
                </c:ext>
              </c:extLst>
            </c:dLbl>
            <c:dLbl>
              <c:idx val="7"/>
              <c:layout>
                <c:manualLayout>
                  <c:x val="-6.2414667446850196E-3"/>
                  <c:y val="0"/>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6-DD05-40CC-8065-50453A851928}"/>
                </c:ext>
              </c:extLst>
            </c:dLbl>
            <c:dLbl>
              <c:idx val="8"/>
              <c:layout>
                <c:manualLayout>
                  <c:x val="-3.9009167154281316E-3"/>
                  <c:y val="-5.4837446141794109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7-DD05-40CC-8065-50453A851928}"/>
                </c:ext>
              </c:extLst>
            </c:dLbl>
            <c:dLbl>
              <c:idx val="9"/>
              <c:layout>
                <c:manualLayout>
                  <c:x val="-4.6811000585137508E-3"/>
                  <c:y val="-7.8339208773991413E-4"/>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8-DD05-40CC-8065-50453A851928}"/>
                </c:ext>
              </c:extLst>
            </c:dLbl>
            <c:dLbl>
              <c:idx val="10"/>
              <c:layout>
                <c:manualLayout>
                  <c:x val="-5.461283401599396E-3"/>
                  <c:y val="-3.9169604386995694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9-DD05-40CC-8065-50453A851928}"/>
                </c:ext>
              </c:extLst>
            </c:dLbl>
            <c:dLbl>
              <c:idx val="11"/>
              <c:layout>
                <c:manualLayout>
                  <c:x val="-3.1207333723425154E-3"/>
                  <c:y val="-6.2671367019193104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A-DD05-40CC-8065-50453A851928}"/>
                </c:ext>
              </c:extLst>
            </c:dLbl>
            <c:dLbl>
              <c:idx val="12"/>
              <c:layout>
                <c:manualLayout>
                  <c:x val="-2.3405500292568754E-3"/>
                  <c:y val="-3.1335683509596613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B-DD05-40CC-8065-50453A851928}"/>
                </c:ext>
              </c:extLst>
            </c:dLbl>
            <c:dLbl>
              <c:idx val="13"/>
              <c:layout>
                <c:manualLayout>
                  <c:x val="-7.8018334308562658E-4"/>
                  <c:y val="-2.3501762632197414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C-DD05-40CC-8065-50453A851928}"/>
                </c:ext>
              </c:extLst>
            </c:dLbl>
            <c:dLbl>
              <c:idx val="16"/>
              <c:layout>
                <c:manualLayout>
                  <c:x val="-3.9009167154281316E-3"/>
                  <c:y val="-4.7003525264394828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D-DD05-40CC-8065-50453A851928}"/>
                </c:ext>
              </c:extLst>
            </c:dLbl>
            <c:dLbl>
              <c:idx val="17"/>
              <c:layout>
                <c:manualLayout>
                  <c:x val="-2.3405500292568754E-3"/>
                  <c:y val="-5.4837446141794109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E-DD05-40CC-8065-50453A851928}"/>
                </c:ext>
              </c:extLst>
            </c:dLbl>
            <c:dLbl>
              <c:idx val="18"/>
              <c:layout>
                <c:manualLayout>
                  <c:x val="-2.3405500292568754E-3"/>
                  <c:y val="-4.7003525264394828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DD05-40CC-8065-50453A851928}"/>
                </c:ext>
              </c:extLst>
            </c:dLbl>
            <c:dLbl>
              <c:idx val="19"/>
              <c:layout>
                <c:manualLayout>
                  <c:x val="-2.3405500292568754E-3"/>
                  <c:y val="-4.7003525264394828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0-DD05-40CC-8065-50453A851928}"/>
                </c:ext>
              </c:extLst>
            </c:dLbl>
            <c:dLbl>
              <c:idx val="20"/>
              <c:layout>
                <c:manualLayout>
                  <c:x val="-2.3405500292568754E-3"/>
                  <c:y val="-3.9169604386995694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1-DD05-40CC-8065-50453A851928}"/>
                </c:ext>
              </c:extLst>
            </c:dLbl>
            <c:dLbl>
              <c:idx val="21"/>
              <c:layout>
                <c:manualLayout>
                  <c:x val="-2.3405500292568182E-3"/>
                  <c:y val="-5.4837446141794109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2-DD05-40CC-8065-50453A851928}"/>
                </c:ext>
              </c:extLst>
            </c:dLbl>
            <c:dLbl>
              <c:idx val="22"/>
              <c:layout>
                <c:manualLayout>
                  <c:x val="-1.5603666861712503E-3"/>
                  <c:y val="-7.0505287896592411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3-DD05-40CC-8065-50453A851928}"/>
                </c:ext>
              </c:extLst>
            </c:dLbl>
            <c:dLbl>
              <c:idx val="23"/>
              <c:layout>
                <c:manualLayout>
                  <c:x val="-1.5603666861711931E-3"/>
                  <c:y val="-7.8339208773991389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4-DD05-40CC-8065-50453A851928}"/>
                </c:ext>
              </c:extLst>
            </c:dLbl>
            <c:dLbl>
              <c:idx val="24"/>
              <c:layout>
                <c:manualLayout>
                  <c:x val="-2.3405500292568182E-3"/>
                  <c:y val="-7.0505287896593539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5-DD05-40CC-8065-50453A851928}"/>
                </c:ext>
              </c:extLst>
            </c:dLbl>
            <c:dLbl>
              <c:idx val="25"/>
              <c:layout>
                <c:manualLayout>
                  <c:x val="-2.340550029256937E-3"/>
                  <c:y val="-7.0505287896592411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6-DD05-40CC-8065-50453A851928}"/>
                </c:ext>
              </c:extLst>
            </c:dLbl>
            <c:dLbl>
              <c:idx val="26"/>
              <c:layout>
                <c:manualLayout>
                  <c:x val="-3.900916715428188E-3"/>
                  <c:y val="-7.0505287896593539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7-DD05-40CC-8065-50453A851928}"/>
                </c:ext>
              </c:extLst>
            </c:dLbl>
            <c:dLbl>
              <c:idx val="27"/>
              <c:layout>
                <c:manualLayout>
                  <c:x val="-2.3405393064920691E-3"/>
                  <c:y val="7.8339208773991413E-4"/>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8-DD05-40CC-8065-50453A851928}"/>
                </c:ext>
              </c:extLst>
            </c:dLbl>
            <c:dLbl>
              <c:idx val="28"/>
              <c:layout>
                <c:manualLayout>
                  <c:x val="-3.9009167154281316E-3"/>
                  <c:y val="-7.0505904740754714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9-DD05-40CC-8065-50453A851928}"/>
                </c:ext>
              </c:extLst>
            </c:dLbl>
            <c:dLbl>
              <c:idx val="29"/>
              <c:layout>
                <c:manualLayout>
                  <c:x val="-3.1207333723425154E-3"/>
                  <c:y val="-3.9169604386995694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A-DD05-40CC-8065-50453A851928}"/>
                </c:ext>
              </c:extLst>
            </c:dLbl>
            <c:spPr>
              <a:noFill/>
              <a:ln w="25400">
                <a:noFill/>
              </a:ln>
            </c:spPr>
            <c:txPr>
              <a:bodyPr/>
              <a:lstStyle/>
              <a:p>
                <a:pPr>
                  <a:defRPr i="1">
                    <a:solidFill>
                      <a:schemeClr val="accent2">
                        <a:lumMod val="75000"/>
                      </a:schemeClr>
                    </a:solidFill>
                  </a:defRPr>
                </a:pPr>
                <a:endParaRPr lang="ja-JP"/>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'VER2.１'!$P$4:$P$33</c:f>
              <c:numCache>
                <c:formatCode>#.#;\-#.#;;@\ </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xVal>
          <c:yVal>
            <c:numRef>
              <c:f>'VER2.１'!$B$4:$B$33</c:f>
              <c:numCache>
                <c:formatCode>#.#;\-#.#;;@\ </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extLst>
            <c:ext xmlns:c16="http://schemas.microsoft.com/office/drawing/2014/chart" uri="{C3380CC4-5D6E-409C-BE32-E72D297353CC}">
              <c16:uniqueId val="{0000002B-DD05-40CC-8065-50453A851928}"/>
            </c:ext>
          </c:extLst>
        </c:ser>
        <c:ser>
          <c:idx val="12"/>
          <c:order val="13"/>
          <c:tx>
            <c:strRef>
              <c:f>'VER2.１'!$Q$3</c:f>
              <c:strCache>
                <c:ptCount val="1"/>
                <c:pt idx="0">
                  <c:v>CT2</c:v>
                </c:pt>
              </c:strCache>
            </c:strRef>
          </c:tx>
          <c:spPr>
            <a:ln w="28575">
              <a:noFill/>
            </a:ln>
          </c:spPr>
          <c:marker>
            <c:symbol val="none"/>
          </c:marker>
          <c:dLbls>
            <c:dLbl>
              <c:idx val="1"/>
              <c:layout>
                <c:manualLayout>
                  <c:x val="-7.8024477484492437E-4"/>
                  <c:y val="-1.1750881316098747E-2"/>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C-DD05-40CC-8065-50453A851928}"/>
                </c:ext>
              </c:extLst>
            </c:dLbl>
            <c:dLbl>
              <c:idx val="4"/>
              <c:layout>
                <c:manualLayout>
                  <c:x val="-1.5603666861712503E-3"/>
                  <c:y val="-4.7003525264394828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D-DD05-40CC-8065-50453A851928}"/>
                </c:ext>
              </c:extLst>
            </c:dLbl>
            <c:dLbl>
              <c:idx val="5"/>
              <c:layout>
                <c:manualLayout>
                  <c:x val="-1.5603666861712503E-3"/>
                  <c:y val="-7.0505287896592082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E-DD05-40CC-8065-50453A851928}"/>
                </c:ext>
              </c:extLst>
            </c:dLbl>
            <c:dLbl>
              <c:idx val="6"/>
              <c:layout>
                <c:manualLayout>
                  <c:x val="-7.8018334308562658E-4"/>
                  <c:y val="-7.8339208773991684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F-DD05-40CC-8065-50453A851928}"/>
                </c:ext>
              </c:extLst>
            </c:dLbl>
            <c:dLbl>
              <c:idx val="10"/>
              <c:layout>
                <c:manualLayout>
                  <c:x val="-7.8018334308562658E-4"/>
                  <c:y val="-2.3501762632197414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0-DD05-40CC-8065-50453A851928}"/>
                </c:ext>
              </c:extLst>
            </c:dLbl>
            <c:dLbl>
              <c:idx val="11"/>
              <c:layout>
                <c:manualLayout>
                  <c:x val="0"/>
                  <c:y val="-4.7003525264394828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1-DD05-40CC-8065-50453A851928}"/>
                </c:ext>
              </c:extLst>
            </c:dLbl>
            <c:dLbl>
              <c:idx val="12"/>
              <c:layout>
                <c:manualLayout>
                  <c:x val="-1.5603666861712503E-3"/>
                  <c:y val="-7.0505287896592411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2-DD05-40CC-8065-50453A851928}"/>
                </c:ext>
              </c:extLst>
            </c:dLbl>
            <c:dLbl>
              <c:idx val="13"/>
              <c:layout>
                <c:manualLayout>
                  <c:x val="-1.5603666861712503E-3"/>
                  <c:y val="-7.0505287896592411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3-DD05-40CC-8065-50453A851928}"/>
                </c:ext>
              </c:extLst>
            </c:dLbl>
            <c:dLbl>
              <c:idx val="14"/>
              <c:layout>
                <c:manualLayout>
                  <c:x val="-3.1207333723425154E-3"/>
                  <c:y val="-7.0505287896592411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4-DD05-40CC-8065-50453A851928}"/>
                </c:ext>
              </c:extLst>
            </c:dLbl>
            <c:dLbl>
              <c:idx val="15"/>
              <c:layout>
                <c:manualLayout>
                  <c:x val="-3.9009167154281316E-3"/>
                  <c:y val="-8.6173129651390488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5-DD05-40CC-8065-50453A851928}"/>
                </c:ext>
              </c:extLst>
            </c:dLbl>
            <c:dLbl>
              <c:idx val="16"/>
              <c:layout>
                <c:manualLayout>
                  <c:x val="-3.1207333723425154E-3"/>
                  <c:y val="-8.6173129651390488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6-DD05-40CC-8065-50453A851928}"/>
                </c:ext>
              </c:extLst>
            </c:dLbl>
            <c:dLbl>
              <c:idx val="17"/>
              <c:layout>
                <c:manualLayout>
                  <c:x val="-2.3405500292568754E-3"/>
                  <c:y val="-8.6173129651390488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7-DD05-40CC-8065-50453A851928}"/>
                </c:ext>
              </c:extLst>
            </c:dLbl>
            <c:dLbl>
              <c:idx val="18"/>
              <c:layout>
                <c:manualLayout>
                  <c:x val="-1.5603666861712503E-3"/>
                  <c:y val="-4.7003525264394828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8-DD05-40CC-8065-50453A851928}"/>
                </c:ext>
              </c:extLst>
            </c:dLbl>
            <c:dLbl>
              <c:idx val="19"/>
              <c:layout>
                <c:manualLayout>
                  <c:x val="-1.5603666861712503E-3"/>
                  <c:y val="-5.4837446141794109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9-DD05-40CC-8065-50453A851928}"/>
                </c:ext>
              </c:extLst>
            </c:dLbl>
            <c:dLbl>
              <c:idx val="20"/>
              <c:layout>
                <c:manualLayout>
                  <c:x val="-1.5603666861712503E-3"/>
                  <c:y val="-5.4837446141794109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A-DD05-40CC-8065-50453A851928}"/>
                </c:ext>
              </c:extLst>
            </c:dLbl>
            <c:dLbl>
              <c:idx val="21"/>
              <c:layout>
                <c:manualLayout>
                  <c:x val="-1.5603666861712503E-3"/>
                  <c:y val="-7.0505287896592411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B-DD05-40CC-8065-50453A851928}"/>
                </c:ext>
              </c:extLst>
            </c:dLbl>
            <c:dLbl>
              <c:idx val="22"/>
              <c:layout>
                <c:manualLayout>
                  <c:x val="-1.5603666861713661E-3"/>
                  <c:y val="-3.9169604386995694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C-DD05-40CC-8065-50453A851928}"/>
                </c:ext>
              </c:extLst>
            </c:dLbl>
            <c:dLbl>
              <c:idx val="23"/>
              <c:layout>
                <c:manualLayout>
                  <c:x val="-1.5603666861712503E-3"/>
                  <c:y val="-5.4837446141794109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D-DD05-40CC-8065-50453A851928}"/>
                </c:ext>
              </c:extLst>
            </c:dLbl>
            <c:dLbl>
              <c:idx val="24"/>
              <c:layout>
                <c:manualLayout>
                  <c:x val="-2.3405500292568754E-3"/>
                  <c:y val="-7.0505287896593539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E-DD05-40CC-8065-50453A851928}"/>
                </c:ext>
              </c:extLst>
            </c:dLbl>
            <c:dLbl>
              <c:idx val="25"/>
              <c:layout>
                <c:manualLayout>
                  <c:x val="-2.3405500292568754E-3"/>
                  <c:y val="-4.7003525264394828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F-DD05-40CC-8065-50453A851928}"/>
                </c:ext>
              </c:extLst>
            </c:dLbl>
            <c:dLbl>
              <c:idx val="27"/>
              <c:layout>
                <c:manualLayout>
                  <c:x val="-7.8018334308562658E-4"/>
                  <c:y val="-9.4007050528789882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0-DD05-40CC-8065-50453A851928}"/>
                </c:ext>
              </c:extLst>
            </c:dLbl>
            <c:dLbl>
              <c:idx val="28"/>
              <c:layout>
                <c:manualLayout>
                  <c:x val="-1.5603666861712503E-3"/>
                  <c:y val="-9.4007050528791061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1-DD05-40CC-8065-50453A851928}"/>
                </c:ext>
              </c:extLst>
            </c:dLbl>
            <c:dLbl>
              <c:idx val="29"/>
              <c:layout>
                <c:manualLayout>
                  <c:x val="-3.9009167154281316E-3"/>
                  <c:y val="-7.8339208773991389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2-DD05-40CC-8065-50453A851928}"/>
                </c:ext>
              </c:extLst>
            </c:dLbl>
            <c:spPr>
              <a:noFill/>
              <a:ln w="25400">
                <a:noFill/>
              </a:ln>
            </c:spPr>
            <c:txPr>
              <a:bodyPr/>
              <a:lstStyle/>
              <a:p>
                <a:pPr>
                  <a:defRPr i="1">
                    <a:solidFill>
                      <a:schemeClr val="accent2"/>
                    </a:solidFill>
                  </a:defRPr>
                </a:pPr>
                <a:endParaRPr lang="ja-JP"/>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'VER2.１'!$Q$4:$Q$33</c:f>
              <c:numCache>
                <c:formatCode>#.#;\-#.#;;@\ </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xVal>
          <c:yVal>
            <c:numRef>
              <c:f>'VER2.１'!$B$4:$B$33</c:f>
              <c:numCache>
                <c:formatCode>#.#;\-#.#;;@\ </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extLst>
            <c:ext xmlns:c16="http://schemas.microsoft.com/office/drawing/2014/chart" uri="{C3380CC4-5D6E-409C-BE32-E72D297353CC}">
              <c16:uniqueId val="{00000043-DD05-40CC-8065-50453A851928}"/>
            </c:ext>
          </c:extLst>
        </c:ser>
        <c:dLbls>
          <c:showLegendKey val="0"/>
          <c:showVal val="0"/>
          <c:showCatName val="0"/>
          <c:showSerName val="0"/>
          <c:showPercent val="0"/>
          <c:showBubbleSize val="0"/>
        </c:dLbls>
        <c:axId val="3"/>
        <c:axId val="4"/>
      </c:scatterChart>
      <c:catAx>
        <c:axId val="553597840"/>
        <c:scaling>
          <c:orientation val="maxMin"/>
        </c:scaling>
        <c:delete val="0"/>
        <c:axPos val="l"/>
        <c:numFmt formatCode="General" sourceLinked="1"/>
        <c:majorTickMark val="out"/>
        <c:minorTickMark val="none"/>
        <c:tickLblPos val="nextTo"/>
        <c:txPr>
          <a:bodyPr/>
          <a:lstStyle/>
          <a:p>
            <a:pPr>
              <a:defRPr sz="1400"/>
            </a:pPr>
            <a:endParaRPr lang="ja-JP"/>
          </a:p>
        </c:txPr>
        <c:crossAx val="1"/>
        <c:crosses val="autoZero"/>
        <c:auto val="1"/>
        <c:lblAlgn val="ctr"/>
        <c:lblOffset val="100"/>
        <c:noMultiLvlLbl val="0"/>
      </c:catAx>
      <c:valAx>
        <c:axId val="1"/>
        <c:scaling>
          <c:orientation val="minMax"/>
          <c:min val="0"/>
        </c:scaling>
        <c:delete val="0"/>
        <c:axPos val="t"/>
        <c:majorGridlines/>
        <c:title>
          <c:tx>
            <c:rich>
              <a:bodyPr rot="0" vert="horz"/>
              <a:lstStyle/>
              <a:p>
                <a:pPr>
                  <a:defRPr sz="1400" b="0" i="0" u="none" strike="noStrike" baseline="0">
                    <a:solidFill>
                      <a:srgbClr val="000000"/>
                    </a:solidFill>
                    <a:latin typeface="ＭＳ Ｐゴシック"/>
                    <a:ea typeface="ＭＳ Ｐゴシック"/>
                    <a:cs typeface="ＭＳ Ｐゴシック"/>
                  </a:defRPr>
                </a:pPr>
                <a:r>
                  <a:rPr lang="ja-JP" altLang="en-US" sz="1400"/>
                  <a:t>時間</a:t>
                </a:r>
                <a:r>
                  <a:rPr lang="en-US" altLang="ja-JP" sz="1400"/>
                  <a:t>(</a:t>
                </a:r>
                <a:r>
                  <a:rPr lang="ja-JP" altLang="en-US" sz="1400"/>
                  <a:t>秒・分）</a:t>
                </a:r>
              </a:p>
            </c:rich>
          </c:tx>
          <c:layout>
            <c:manualLayout>
              <c:xMode val="edge"/>
              <c:yMode val="edge"/>
              <c:x val="0.45343832020997371"/>
              <c:y val="1.4834893425932378E-2"/>
            </c:manualLayout>
          </c:layout>
          <c:overlay val="0"/>
          <c:spPr>
            <a:noFill/>
            <a:ln w="25400">
              <a:noFill/>
            </a:ln>
          </c:spPr>
        </c:title>
        <c:numFmt formatCode="#.#;\-#.#;;@\ " sourceLinked="1"/>
        <c:majorTickMark val="out"/>
        <c:minorTickMark val="none"/>
        <c:tickLblPos val="nextTo"/>
        <c:txPr>
          <a:bodyPr/>
          <a:lstStyle/>
          <a:p>
            <a:pPr>
              <a:defRPr sz="1600"/>
            </a:pPr>
            <a:endParaRPr lang="ja-JP"/>
          </a:p>
        </c:txPr>
        <c:crossAx val="553597840"/>
        <c:crosses val="autoZero"/>
        <c:crossBetween val="between"/>
        <c:majorUnit val="10"/>
        <c:minorUnit val="1"/>
      </c:valAx>
      <c:valAx>
        <c:axId val="3"/>
        <c:scaling>
          <c:orientation val="minMax"/>
        </c:scaling>
        <c:delete val="1"/>
        <c:axPos val="t"/>
        <c:numFmt formatCode="#.#;\-#.#;;@\ " sourceLinked="1"/>
        <c:majorTickMark val="out"/>
        <c:minorTickMark val="none"/>
        <c:tickLblPos val="nextTo"/>
        <c:crossAx val="4"/>
        <c:crosses val="autoZero"/>
        <c:crossBetween val="midCat"/>
      </c:valAx>
      <c:valAx>
        <c:axId val="4"/>
        <c:scaling>
          <c:orientation val="maxMin"/>
          <c:max val="30"/>
        </c:scaling>
        <c:delete val="0"/>
        <c:axPos val="r"/>
        <c:numFmt formatCode="#.#;\-#.#;;@\ " sourceLinked="1"/>
        <c:majorTickMark val="out"/>
        <c:minorTickMark val="none"/>
        <c:tickLblPos val="nextTo"/>
        <c:txPr>
          <a:bodyPr/>
          <a:lstStyle/>
          <a:p>
            <a:pPr>
              <a:defRPr>
                <a:solidFill>
                  <a:schemeClr val="bg1"/>
                </a:solidFill>
              </a:defRPr>
            </a:pPr>
            <a:endParaRPr lang="ja-JP"/>
          </a:p>
        </c:txPr>
        <c:crossAx val="3"/>
        <c:crosses val="max"/>
        <c:crossBetween val="midCat"/>
      </c:valAx>
    </c:plotArea>
    <c:plotVisOnly val="0"/>
    <c:dispBlanksAs val="gap"/>
    <c:showDLblsOverMax val="0"/>
  </c:chart>
  <c:spPr>
    <a:ln>
      <a:noFill/>
    </a:ln>
  </c:spPr>
  <c:printSettings>
    <c:headerFooter alignWithMargins="0"/>
    <c:pageMargins b="0.75000000000000167" l="0.70000000000000062" r="0.70000000000000062" t="0.75000000000000167" header="0.30000000000000032" footer="0.30000000000000032"/>
    <c:pageSetup paperSize="9" orientation="landscape"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3859250758469"/>
          <c:y val="7.2534857032818464E-2"/>
          <c:w val="0.798632744911279"/>
          <c:h val="0.90329425625557336"/>
        </c:manualLayout>
      </c:layout>
      <c:barChart>
        <c:barDir val="bar"/>
        <c:grouping val="stacked"/>
        <c:varyColors val="0"/>
        <c:ser>
          <c:idx val="0"/>
          <c:order val="0"/>
          <c:tx>
            <c:strRef>
              <c:f>事例!$D$3</c:f>
              <c:strCache>
                <c:ptCount val="1"/>
                <c:pt idx="0">
                  <c:v>非表示</c:v>
                </c:pt>
              </c:strCache>
            </c:strRef>
          </c:tx>
          <c:spPr>
            <a:noFill/>
            <a:ln w="25400">
              <a:noFill/>
            </a:ln>
          </c:spPr>
          <c:invertIfNegative val="0"/>
          <c:cat>
            <c:strRef>
              <c:f>事例!$C$4:$C$33</c:f>
              <c:strCache>
                <c:ptCount val="8"/>
                <c:pt idx="1">
                  <c:v>第1工程</c:v>
                </c:pt>
                <c:pt idx="3">
                  <c:v>第2工程</c:v>
                </c:pt>
                <c:pt idx="5">
                  <c:v>第3工程</c:v>
                </c:pt>
                <c:pt idx="7">
                  <c:v>第4工程</c:v>
                </c:pt>
              </c:strCache>
            </c:strRef>
          </c:cat>
          <c:val>
            <c:numRef>
              <c:f>事例!$D$4:$D$33</c:f>
              <c:numCache>
                <c:formatCode>#.#;\-#.#;;@\ </c:formatCode>
                <c:ptCount val="30"/>
                <c:pt idx="0">
                  <c:v>0</c:v>
                </c:pt>
                <c:pt idx="1">
                  <c:v>0</c:v>
                </c:pt>
                <c:pt idx="2">
                  <c:v>4</c:v>
                </c:pt>
                <c:pt idx="3">
                  <c:v>8</c:v>
                </c:pt>
                <c:pt idx="4">
                  <c:v>13</c:v>
                </c:pt>
                <c:pt idx="5">
                  <c:v>21</c:v>
                </c:pt>
                <c:pt idx="6">
                  <c:v>25</c:v>
                </c:pt>
                <c:pt idx="7">
                  <c:v>30</c:v>
                </c:pt>
                <c:pt idx="8">
                  <c:v>36</c:v>
                </c:pt>
                <c:pt idx="9">
                  <c:v>42</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0-96C1-4B48-BC84-E8ECFA04255A}"/>
            </c:ext>
          </c:extLst>
        </c:ser>
        <c:ser>
          <c:idx val="2"/>
          <c:order val="1"/>
          <c:tx>
            <c:strRef>
              <c:f>事例!$E$3</c:f>
              <c:strCache>
                <c:ptCount val="1"/>
                <c:pt idx="0">
                  <c:v>内作業</c:v>
                </c:pt>
              </c:strCache>
            </c:strRef>
          </c:tx>
          <c:spPr>
            <a:solidFill>
              <a:srgbClr val="333333"/>
            </a:solidFill>
            <a:ln w="3175">
              <a:solidFill>
                <a:srgbClr val="000000"/>
              </a:solidFill>
              <a:prstDash val="solid"/>
            </a:ln>
          </c:spPr>
          <c:invertIfNegative val="0"/>
          <c:dLbls>
            <c:numFmt formatCode="#.#;\-#.#;;@\ " sourceLinked="0"/>
            <c:spPr>
              <a:noFill/>
              <a:ln w="25400">
                <a:noFill/>
              </a:ln>
            </c:spPr>
            <c:txPr>
              <a:bodyPr wrap="square" lIns="38100" tIns="19050" rIns="38100" bIns="19050" anchor="ctr">
                <a:spAutoFit/>
              </a:bodyPr>
              <a:lstStyle/>
              <a:p>
                <a:pPr>
                  <a:defRPr sz="1000" b="0" i="0" u="none" strike="noStrike" baseline="0">
                    <a:solidFill>
                      <a:srgbClr val="FFFFFF"/>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事例!$E$4:$E$33</c:f>
              <c:numCache>
                <c:formatCode>#.#;\-#.#;;@\ </c:formatCode>
                <c:ptCount val="30"/>
                <c:pt idx="1">
                  <c:v>4</c:v>
                </c:pt>
                <c:pt idx="3">
                  <c:v>5</c:v>
                </c:pt>
                <c:pt idx="5">
                  <c:v>4</c:v>
                </c:pt>
                <c:pt idx="7">
                  <c:v>6</c:v>
                </c:pt>
              </c:numCache>
            </c:numRef>
          </c:val>
          <c:extLst>
            <c:ext xmlns:c16="http://schemas.microsoft.com/office/drawing/2014/chart" uri="{C3380CC4-5D6E-409C-BE32-E72D297353CC}">
              <c16:uniqueId val="{00000001-96C1-4B48-BC84-E8ECFA04255A}"/>
            </c:ext>
          </c:extLst>
        </c:ser>
        <c:ser>
          <c:idx val="3"/>
          <c:order val="2"/>
          <c:tx>
            <c:strRef>
              <c:f>事例!$F$3</c:f>
              <c:strCache>
                <c:ptCount val="1"/>
                <c:pt idx="0">
                  <c:v>外作業</c:v>
                </c:pt>
              </c:strCache>
            </c:strRef>
          </c:tx>
          <c:spPr>
            <a:solidFill>
              <a:srgbClr val="C0C0C0"/>
            </a:solidFill>
            <a:ln w="12700">
              <a:solidFill>
                <a:srgbClr val="000000"/>
              </a:solidFill>
              <a:prstDash val="solid"/>
            </a:ln>
          </c:spPr>
          <c:invertIfNegative val="0"/>
          <c:dLbls>
            <c:numFmt formatCode="#.#;\-#.#;;@\ "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事例!$F$4:$F$33</c:f>
              <c:numCache>
                <c:formatCode>#.#;\-#.#;;@\ </c:formatCode>
                <c:ptCount val="30"/>
                <c:pt idx="4">
                  <c:v>4</c:v>
                </c:pt>
              </c:numCache>
            </c:numRef>
          </c:val>
          <c:extLst>
            <c:ext xmlns:c16="http://schemas.microsoft.com/office/drawing/2014/chart" uri="{C3380CC4-5D6E-409C-BE32-E72D297353CC}">
              <c16:uniqueId val="{00000002-96C1-4B48-BC84-E8ECFA04255A}"/>
            </c:ext>
          </c:extLst>
        </c:ser>
        <c:ser>
          <c:idx val="4"/>
          <c:order val="3"/>
          <c:tx>
            <c:strRef>
              <c:f>事例!$G$3</c:f>
              <c:strCache>
                <c:ptCount val="1"/>
                <c:pt idx="0">
                  <c:v>歩行</c:v>
                </c:pt>
              </c:strCache>
            </c:strRef>
          </c:tx>
          <c:spPr>
            <a:solidFill>
              <a:srgbClr val="CCFFCC"/>
            </a:solidFill>
            <a:ln w="12700">
              <a:solidFill>
                <a:srgbClr val="000000"/>
              </a:solidFill>
              <a:prstDash val="solid"/>
            </a:ln>
          </c:spPr>
          <c:invertIfNegative val="0"/>
          <c:dPt>
            <c:idx val="3"/>
            <c:invertIfNegative val="0"/>
            <c:bubble3D val="0"/>
            <c:spPr>
              <a:solidFill>
                <a:srgbClr val="CCFFCC"/>
              </a:solidFill>
              <a:ln w="3175">
                <a:solidFill>
                  <a:srgbClr val="000000"/>
                </a:solidFill>
                <a:prstDash val="solid"/>
              </a:ln>
            </c:spPr>
            <c:extLst>
              <c:ext xmlns:c16="http://schemas.microsoft.com/office/drawing/2014/chart" uri="{C3380CC4-5D6E-409C-BE32-E72D297353CC}">
                <c16:uniqueId val="{00000004-96C1-4B48-BC84-E8ECFA04255A}"/>
              </c:ext>
            </c:extLst>
          </c:dPt>
          <c:dLbls>
            <c:numFmt formatCode="#.#;\-#.#;;@\ "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事例!$G$4:$G$33</c:f>
              <c:numCache>
                <c:formatCode>#.#;\-#.#;;@\ </c:formatCode>
                <c:ptCount val="30"/>
                <c:pt idx="2">
                  <c:v>4</c:v>
                </c:pt>
                <c:pt idx="4">
                  <c:v>4</c:v>
                </c:pt>
                <c:pt idx="6">
                  <c:v>5</c:v>
                </c:pt>
                <c:pt idx="8">
                  <c:v>6</c:v>
                </c:pt>
              </c:numCache>
            </c:numRef>
          </c:val>
          <c:extLst>
            <c:ext xmlns:c16="http://schemas.microsoft.com/office/drawing/2014/chart" uri="{C3380CC4-5D6E-409C-BE32-E72D297353CC}">
              <c16:uniqueId val="{00000005-96C1-4B48-BC84-E8ECFA04255A}"/>
            </c:ext>
          </c:extLst>
        </c:ser>
        <c:ser>
          <c:idx val="6"/>
          <c:order val="4"/>
          <c:tx>
            <c:strRef>
              <c:f>事例!$H$3</c:f>
              <c:strCache>
                <c:ptCount val="1"/>
                <c:pt idx="0">
                  <c:v>自動加工</c:v>
                </c:pt>
              </c:strCache>
            </c:strRef>
          </c:tx>
          <c:spPr>
            <a:solidFill>
              <a:srgbClr val="FF9999"/>
            </a:solidFill>
            <a:ln w="12700">
              <a:solidFill>
                <a:srgbClr val="000000"/>
              </a:solidFill>
              <a:prstDash val="solid"/>
            </a:ln>
          </c:spPr>
          <c:invertIfNegative val="0"/>
          <c:dLbls>
            <c:numFmt formatCode="#.#;\-#.#;;@\ " sourceLinked="0"/>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事例!$H$4:$H$33</c:f>
              <c:numCache>
                <c:formatCode>#.#;\-#.#;;@\ </c:formatCode>
                <c:ptCount val="30"/>
                <c:pt idx="1">
                  <c:v>30</c:v>
                </c:pt>
                <c:pt idx="3">
                  <c:v>24</c:v>
                </c:pt>
                <c:pt idx="5">
                  <c:v>36</c:v>
                </c:pt>
                <c:pt idx="7">
                  <c:v>27</c:v>
                </c:pt>
              </c:numCache>
            </c:numRef>
          </c:val>
          <c:extLst>
            <c:ext xmlns:c16="http://schemas.microsoft.com/office/drawing/2014/chart" uri="{C3380CC4-5D6E-409C-BE32-E72D297353CC}">
              <c16:uniqueId val="{00000006-96C1-4B48-BC84-E8ECFA04255A}"/>
            </c:ext>
          </c:extLst>
        </c:ser>
        <c:ser>
          <c:idx val="5"/>
          <c:order val="5"/>
          <c:tx>
            <c:strRef>
              <c:f>事例!$I$3</c:f>
              <c:strCache>
                <c:ptCount val="1"/>
                <c:pt idx="0">
                  <c:v>W1</c:v>
                </c:pt>
              </c:strCache>
            </c:strRef>
          </c:tx>
          <c:spPr>
            <a:solidFill>
              <a:srgbClr val="FFFFE1"/>
            </a:solidFill>
            <a:ln w="19050">
              <a:solidFill>
                <a:srgbClr val="FF0000"/>
              </a:solidFill>
              <a:prstDash val="sysDash"/>
            </a:ln>
          </c:spPr>
          <c:invertIfNegative val="0"/>
          <c:dLbls>
            <c:dLbl>
              <c:idx val="2"/>
              <c:spPr/>
              <c:txPr>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7-96C1-4B48-BC84-E8ECFA04255A}"/>
                </c:ext>
              </c:extLst>
            </c:dLbl>
            <c:dLbl>
              <c:idx val="10"/>
              <c:spPr/>
              <c:txPr>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8-96C1-4B48-BC84-E8ECFA04255A}"/>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事例!$I$4:$I$33</c:f>
              <c:numCache>
                <c:formatCode>#.#;\-#.#;;@\ </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9-96C1-4B48-BC84-E8ECFA04255A}"/>
            </c:ext>
          </c:extLst>
        </c:ser>
        <c:ser>
          <c:idx val="8"/>
          <c:order val="6"/>
          <c:tx>
            <c:strRef>
              <c:f>事例!$J$3</c:f>
              <c:strCache>
                <c:ptCount val="1"/>
                <c:pt idx="0">
                  <c:v>２非表示</c:v>
                </c:pt>
              </c:strCache>
            </c:strRef>
          </c:tx>
          <c:spPr>
            <a:noFill/>
            <a:ln w="25400">
              <a:noFill/>
            </a:ln>
          </c:spPr>
          <c:invertIfNegative val="0"/>
          <c:dLbls>
            <c:dLbl>
              <c:idx val="0"/>
              <c:spPr/>
              <c:txPr>
                <a:bodyPr/>
                <a:lstStyle/>
                <a:p>
                  <a:pPr>
                    <a:defRPr sz="1000"/>
                  </a:pPr>
                  <a:endParaRPr lang="ja-JP"/>
                </a:p>
              </c:txPr>
              <c:showLegendKey val="0"/>
              <c:showVal val="1"/>
              <c:showCatName val="0"/>
              <c:showSerName val="0"/>
              <c:showPercent val="0"/>
              <c:showBubbleSize val="0"/>
              <c:extLst>
                <c:ext xmlns:c16="http://schemas.microsoft.com/office/drawing/2014/chart" uri="{C3380CC4-5D6E-409C-BE32-E72D297353CC}">
                  <c16:uniqueId val="{0000000A-96C1-4B48-BC84-E8ECFA04255A}"/>
                </c:ext>
              </c:extLst>
            </c:dLbl>
            <c:spPr>
              <a:noFill/>
              <a:ln w="25400">
                <a:noFill/>
              </a:ln>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事例!$J$4:$J$33</c:f>
              <c:numCache>
                <c:formatCode>#.#;\-#.#;;@\ </c:formatCode>
                <c:ptCount val="30"/>
                <c:pt idx="0">
                  <c:v>42</c:v>
                </c:pt>
                <c:pt idx="1">
                  <c:v>8</c:v>
                </c:pt>
                <c:pt idx="2">
                  <c:v>38</c:v>
                </c:pt>
                <c:pt idx="3">
                  <c:v>13</c:v>
                </c:pt>
                <c:pt idx="4">
                  <c:v>34</c:v>
                </c:pt>
                <c:pt idx="5">
                  <c:v>2</c:v>
                </c:pt>
                <c:pt idx="6">
                  <c:v>37</c:v>
                </c:pt>
                <c:pt idx="7">
                  <c:v>9</c:v>
                </c:pt>
                <c:pt idx="8">
                  <c:v>36</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B-96C1-4B48-BC84-E8ECFA04255A}"/>
            </c:ext>
          </c:extLst>
        </c:ser>
        <c:ser>
          <c:idx val="1"/>
          <c:order val="7"/>
          <c:tx>
            <c:strRef>
              <c:f>事例!$K$3</c:f>
              <c:strCache>
                <c:ptCount val="1"/>
                <c:pt idx="0">
                  <c:v>W2</c:v>
                </c:pt>
              </c:strCache>
            </c:strRef>
          </c:tx>
          <c:spPr>
            <a:solidFill>
              <a:srgbClr val="FFFFCC"/>
            </a:solidFill>
            <a:ln w="19050">
              <a:solidFill>
                <a:srgbClr val="FF0000"/>
              </a:solidFill>
              <a:prstDash val="sysDash"/>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事例!$K$4:$K$33</c:f>
              <c:numCache>
                <c:formatCode>#.#;\-#.#;;@\ </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C-96C1-4B48-BC84-E8ECFA04255A}"/>
            </c:ext>
          </c:extLst>
        </c:ser>
        <c:ser>
          <c:idx val="9"/>
          <c:order val="8"/>
          <c:tx>
            <c:strRef>
              <c:f>事例!$L$3</c:f>
              <c:strCache>
                <c:ptCount val="1"/>
                <c:pt idx="0">
                  <c:v>2内作業</c:v>
                </c:pt>
              </c:strCache>
            </c:strRef>
          </c:tx>
          <c:spPr>
            <a:solidFill>
              <a:srgbClr val="333333"/>
            </a:solidFill>
            <a:ln w="12700">
              <a:solidFill>
                <a:srgbClr val="000000"/>
              </a:solidFill>
              <a:prstDash val="solid"/>
            </a:ln>
          </c:spPr>
          <c:invertIfNegative val="0"/>
          <c:dLbls>
            <c:numFmt formatCode="#.#;\-#.#;;@\ " sourceLinked="0"/>
            <c:spPr>
              <a:noFill/>
              <a:ln w="25400">
                <a:noFill/>
              </a:ln>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事例!$L$4:$L$33</c:f>
              <c:numCache>
                <c:formatCode>#.#;\-#.#;;@\ </c:formatCode>
                <c:ptCount val="30"/>
                <c:pt idx="0">
                  <c:v>0</c:v>
                </c:pt>
                <c:pt idx="1">
                  <c:v>4</c:v>
                </c:pt>
                <c:pt idx="2">
                  <c:v>0</c:v>
                </c:pt>
                <c:pt idx="3">
                  <c:v>5</c:v>
                </c:pt>
                <c:pt idx="4">
                  <c:v>0</c:v>
                </c:pt>
                <c:pt idx="5">
                  <c:v>4</c:v>
                </c:pt>
                <c:pt idx="6">
                  <c:v>0</c:v>
                </c:pt>
                <c:pt idx="7">
                  <c:v>6</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D-96C1-4B48-BC84-E8ECFA04255A}"/>
            </c:ext>
          </c:extLst>
        </c:ser>
        <c:ser>
          <c:idx val="10"/>
          <c:order val="9"/>
          <c:tx>
            <c:strRef>
              <c:f>事例!$M$3</c:f>
              <c:strCache>
                <c:ptCount val="1"/>
                <c:pt idx="0">
                  <c:v>2外作業</c:v>
                </c:pt>
              </c:strCache>
            </c:strRef>
          </c:tx>
          <c:spPr>
            <a:solidFill>
              <a:srgbClr val="C0C0C0"/>
            </a:solidFill>
            <a:ln w="12700">
              <a:solidFill>
                <a:srgbClr val="000000"/>
              </a:solidFill>
              <a:prstDash val="solid"/>
            </a:ln>
          </c:spPr>
          <c:invertIfNegative val="0"/>
          <c:dLbls>
            <c:numFmt formatCode="#.#;\-#.#;;@\ "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事例!$M$4:$M$33</c:f>
              <c:numCache>
                <c:formatCode>#.#;\-#.#;;@\ </c:formatCode>
                <c:ptCount val="30"/>
                <c:pt idx="0">
                  <c:v>0</c:v>
                </c:pt>
                <c:pt idx="1">
                  <c:v>0</c:v>
                </c:pt>
                <c:pt idx="2">
                  <c:v>0</c:v>
                </c:pt>
                <c:pt idx="3">
                  <c:v>0</c:v>
                </c:pt>
                <c:pt idx="4">
                  <c:v>4</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E-96C1-4B48-BC84-E8ECFA04255A}"/>
            </c:ext>
          </c:extLst>
        </c:ser>
        <c:ser>
          <c:idx val="11"/>
          <c:order val="10"/>
          <c:tx>
            <c:strRef>
              <c:f>事例!$N$3</c:f>
              <c:strCache>
                <c:ptCount val="1"/>
                <c:pt idx="0">
                  <c:v>2歩行</c:v>
                </c:pt>
              </c:strCache>
            </c:strRef>
          </c:tx>
          <c:spPr>
            <a:solidFill>
              <a:srgbClr val="CCFFCC"/>
            </a:solid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事例!$N$4:$N$33</c:f>
              <c:numCache>
                <c:formatCode>#.#;\-#.#;;@\ </c:formatCode>
                <c:ptCount val="30"/>
                <c:pt idx="0">
                  <c:v>0</c:v>
                </c:pt>
                <c:pt idx="1">
                  <c:v>0</c:v>
                </c:pt>
                <c:pt idx="2">
                  <c:v>4</c:v>
                </c:pt>
                <c:pt idx="3">
                  <c:v>0</c:v>
                </c:pt>
                <c:pt idx="4">
                  <c:v>4</c:v>
                </c:pt>
                <c:pt idx="5">
                  <c:v>0</c:v>
                </c:pt>
                <c:pt idx="6">
                  <c:v>5</c:v>
                </c:pt>
                <c:pt idx="7">
                  <c:v>0</c:v>
                </c:pt>
                <c:pt idx="8">
                  <c:v>6</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F-96C1-4B48-BC84-E8ECFA04255A}"/>
            </c:ext>
          </c:extLst>
        </c:ser>
        <c:ser>
          <c:idx val="13"/>
          <c:order val="11"/>
          <c:tx>
            <c:strRef>
              <c:f>事例!$O$3</c:f>
              <c:strCache>
                <c:ptCount val="1"/>
                <c:pt idx="0">
                  <c:v>2自動加工</c:v>
                </c:pt>
              </c:strCache>
            </c:strRef>
          </c:tx>
          <c:spPr>
            <a:solidFill>
              <a:srgbClr val="FF9999"/>
            </a:solid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事例!$O$4:$O$33</c:f>
              <c:numCache>
                <c:formatCode>#.#;\-#.#;;@\ </c:formatCode>
                <c:ptCount val="30"/>
                <c:pt idx="0">
                  <c:v>0</c:v>
                </c:pt>
                <c:pt idx="1">
                  <c:v>30</c:v>
                </c:pt>
                <c:pt idx="2">
                  <c:v>0</c:v>
                </c:pt>
                <c:pt idx="3">
                  <c:v>24</c:v>
                </c:pt>
                <c:pt idx="4">
                  <c:v>0</c:v>
                </c:pt>
                <c:pt idx="5">
                  <c:v>36</c:v>
                </c:pt>
                <c:pt idx="6">
                  <c:v>0</c:v>
                </c:pt>
                <c:pt idx="7">
                  <c:v>27</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10-96C1-4B48-BC84-E8ECFA04255A}"/>
            </c:ext>
          </c:extLst>
        </c:ser>
        <c:dLbls>
          <c:showLegendKey val="0"/>
          <c:showVal val="0"/>
          <c:showCatName val="0"/>
          <c:showSerName val="0"/>
          <c:showPercent val="0"/>
          <c:showBubbleSize val="0"/>
        </c:dLbls>
        <c:gapWidth val="50"/>
        <c:overlap val="100"/>
        <c:axId val="553597840"/>
        <c:axId val="1"/>
      </c:barChart>
      <c:scatterChart>
        <c:scatterStyle val="lineMarker"/>
        <c:varyColors val="0"/>
        <c:ser>
          <c:idx val="7"/>
          <c:order val="12"/>
          <c:tx>
            <c:strRef>
              <c:f>事例!$P$3</c:f>
              <c:strCache>
                <c:ptCount val="1"/>
                <c:pt idx="0">
                  <c:v>CT1</c:v>
                </c:pt>
              </c:strCache>
            </c:strRef>
          </c:tx>
          <c:spPr>
            <a:ln w="28575">
              <a:noFill/>
            </a:ln>
          </c:spPr>
          <c:marker>
            <c:symbol val="none"/>
          </c:marker>
          <c:dLbls>
            <c:dLbl>
              <c:idx val="0"/>
              <c:layout>
                <c:manualLayout>
                  <c:x val="-4.6811000585137508E-3"/>
                  <c:y val="-1.5667841754798302E-3"/>
                </c:manualLayout>
              </c:layout>
              <c:numFmt formatCode="#.#;\-#.#;;@\ " sourceLinked="0"/>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6C1-4B48-BC84-E8ECFA04255A}"/>
                </c:ext>
              </c:extLst>
            </c:dLbl>
            <c:dLbl>
              <c:idx val="1"/>
              <c:layout>
                <c:manualLayout>
                  <c:x val="-5.461283401599396E-3"/>
                  <c:y val="-2.3501762632197414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6C1-4B48-BC84-E8ECFA04255A}"/>
                </c:ext>
              </c:extLst>
            </c:dLbl>
            <c:dLbl>
              <c:idx val="2"/>
              <c:layout>
                <c:manualLayout>
                  <c:x val="-3.1207333723425154E-3"/>
                  <c:y val="-2.3501762632197414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6C1-4B48-BC84-E8ECFA04255A}"/>
                </c:ext>
              </c:extLst>
            </c:dLbl>
            <c:dLbl>
              <c:idx val="4"/>
              <c:layout>
                <c:manualLayout>
                  <c:x val="-3.900916715428188E-3"/>
                  <c:y val="0"/>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6C1-4B48-BC84-E8ECFA04255A}"/>
                </c:ext>
              </c:extLst>
            </c:dLbl>
            <c:dLbl>
              <c:idx val="5"/>
              <c:layout>
                <c:manualLayout>
                  <c:x val="-4.6811000585137508E-3"/>
                  <c:y val="-3.9169604386995408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6C1-4B48-BC84-E8ECFA04255A}"/>
                </c:ext>
              </c:extLst>
            </c:dLbl>
            <c:dLbl>
              <c:idx val="6"/>
              <c:layout>
                <c:manualLayout>
                  <c:x val="-3.1207333723425154E-3"/>
                  <c:y val="-2.35017626321977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6C1-4B48-BC84-E8ECFA04255A}"/>
                </c:ext>
              </c:extLst>
            </c:dLbl>
            <c:dLbl>
              <c:idx val="7"/>
              <c:layout>
                <c:manualLayout>
                  <c:x val="-6.2414667446850196E-3"/>
                  <c:y val="0"/>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6C1-4B48-BC84-E8ECFA04255A}"/>
                </c:ext>
              </c:extLst>
            </c:dLbl>
            <c:dLbl>
              <c:idx val="8"/>
              <c:layout>
                <c:manualLayout>
                  <c:x val="-3.9009167154281316E-3"/>
                  <c:y val="-5.4837446141794109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8-96C1-4B48-BC84-E8ECFA04255A}"/>
                </c:ext>
              </c:extLst>
            </c:dLbl>
            <c:dLbl>
              <c:idx val="9"/>
              <c:layout>
                <c:manualLayout>
                  <c:x val="-4.6811000585137508E-3"/>
                  <c:y val="-7.8339208773991413E-4"/>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9-96C1-4B48-BC84-E8ECFA04255A}"/>
                </c:ext>
              </c:extLst>
            </c:dLbl>
            <c:dLbl>
              <c:idx val="10"/>
              <c:layout>
                <c:manualLayout>
                  <c:x val="-5.461283401599396E-3"/>
                  <c:y val="-3.9169604386995694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A-96C1-4B48-BC84-E8ECFA04255A}"/>
                </c:ext>
              </c:extLst>
            </c:dLbl>
            <c:dLbl>
              <c:idx val="11"/>
              <c:layout>
                <c:manualLayout>
                  <c:x val="-3.1207333723425154E-3"/>
                  <c:y val="-6.2671367019193104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B-96C1-4B48-BC84-E8ECFA04255A}"/>
                </c:ext>
              </c:extLst>
            </c:dLbl>
            <c:dLbl>
              <c:idx val="12"/>
              <c:layout>
                <c:manualLayout>
                  <c:x val="-2.3405500292568754E-3"/>
                  <c:y val="-3.1335683509596613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C-96C1-4B48-BC84-E8ECFA04255A}"/>
                </c:ext>
              </c:extLst>
            </c:dLbl>
            <c:dLbl>
              <c:idx val="13"/>
              <c:layout>
                <c:manualLayout>
                  <c:x val="-7.8018334308562658E-4"/>
                  <c:y val="-2.3501762632197414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D-96C1-4B48-BC84-E8ECFA04255A}"/>
                </c:ext>
              </c:extLst>
            </c:dLbl>
            <c:dLbl>
              <c:idx val="16"/>
              <c:layout>
                <c:manualLayout>
                  <c:x val="-3.9009167154281316E-3"/>
                  <c:y val="-4.7003525264394828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E-96C1-4B48-BC84-E8ECFA04255A}"/>
                </c:ext>
              </c:extLst>
            </c:dLbl>
            <c:dLbl>
              <c:idx val="17"/>
              <c:layout>
                <c:manualLayout>
                  <c:x val="-2.3405500292568754E-3"/>
                  <c:y val="-5.4837446141794109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96C1-4B48-BC84-E8ECFA04255A}"/>
                </c:ext>
              </c:extLst>
            </c:dLbl>
            <c:dLbl>
              <c:idx val="18"/>
              <c:layout>
                <c:manualLayout>
                  <c:x val="-2.3405500292568754E-3"/>
                  <c:y val="-4.7003525264394828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0-96C1-4B48-BC84-E8ECFA04255A}"/>
                </c:ext>
              </c:extLst>
            </c:dLbl>
            <c:dLbl>
              <c:idx val="19"/>
              <c:layout>
                <c:manualLayout>
                  <c:x val="-2.3405500292568754E-3"/>
                  <c:y val="-4.7003525264394828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1-96C1-4B48-BC84-E8ECFA04255A}"/>
                </c:ext>
              </c:extLst>
            </c:dLbl>
            <c:dLbl>
              <c:idx val="20"/>
              <c:layout>
                <c:manualLayout>
                  <c:x val="-2.3405500292568754E-3"/>
                  <c:y val="-3.9169604386995694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2-96C1-4B48-BC84-E8ECFA04255A}"/>
                </c:ext>
              </c:extLst>
            </c:dLbl>
            <c:dLbl>
              <c:idx val="21"/>
              <c:layout>
                <c:manualLayout>
                  <c:x val="-2.3405500292568182E-3"/>
                  <c:y val="-5.4837446141794109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3-96C1-4B48-BC84-E8ECFA04255A}"/>
                </c:ext>
              </c:extLst>
            </c:dLbl>
            <c:dLbl>
              <c:idx val="22"/>
              <c:layout>
                <c:manualLayout>
                  <c:x val="-1.5603666861712503E-3"/>
                  <c:y val="-7.0505287896592411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4-96C1-4B48-BC84-E8ECFA04255A}"/>
                </c:ext>
              </c:extLst>
            </c:dLbl>
            <c:dLbl>
              <c:idx val="23"/>
              <c:layout>
                <c:manualLayout>
                  <c:x val="-1.5603666861711931E-3"/>
                  <c:y val="-7.8339208773991389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5-96C1-4B48-BC84-E8ECFA04255A}"/>
                </c:ext>
              </c:extLst>
            </c:dLbl>
            <c:dLbl>
              <c:idx val="24"/>
              <c:layout>
                <c:manualLayout>
                  <c:x val="-2.3405500292568182E-3"/>
                  <c:y val="-7.0505287896593539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6-96C1-4B48-BC84-E8ECFA04255A}"/>
                </c:ext>
              </c:extLst>
            </c:dLbl>
            <c:dLbl>
              <c:idx val="25"/>
              <c:layout>
                <c:manualLayout>
                  <c:x val="-2.340550029256937E-3"/>
                  <c:y val="-7.0505287896592411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7-96C1-4B48-BC84-E8ECFA04255A}"/>
                </c:ext>
              </c:extLst>
            </c:dLbl>
            <c:dLbl>
              <c:idx val="26"/>
              <c:layout>
                <c:manualLayout>
                  <c:x val="-3.900916715428188E-3"/>
                  <c:y val="-7.0505287896593539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8-96C1-4B48-BC84-E8ECFA04255A}"/>
                </c:ext>
              </c:extLst>
            </c:dLbl>
            <c:dLbl>
              <c:idx val="27"/>
              <c:layout>
                <c:manualLayout>
                  <c:x val="-2.3405393064920691E-3"/>
                  <c:y val="7.8339208773991413E-4"/>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9-96C1-4B48-BC84-E8ECFA04255A}"/>
                </c:ext>
              </c:extLst>
            </c:dLbl>
            <c:dLbl>
              <c:idx val="28"/>
              <c:layout>
                <c:manualLayout>
                  <c:x val="-3.9009167154281316E-3"/>
                  <c:y val="-7.0505904740754714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A-96C1-4B48-BC84-E8ECFA04255A}"/>
                </c:ext>
              </c:extLst>
            </c:dLbl>
            <c:dLbl>
              <c:idx val="29"/>
              <c:layout>
                <c:manualLayout>
                  <c:x val="-3.1207333723425154E-3"/>
                  <c:y val="-3.9169604386995694E-3"/>
                </c:manualLayout>
              </c:layout>
              <c:spPr/>
              <c:txPr>
                <a:bodyPr/>
                <a:lstStyle/>
                <a:p>
                  <a:pPr>
                    <a:defRPr i="1">
                      <a:solidFill>
                        <a:schemeClr val="accent2">
                          <a:lumMod val="75000"/>
                        </a:schemeClr>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96C1-4B48-BC84-E8ECFA04255A}"/>
                </c:ext>
              </c:extLst>
            </c:dLbl>
            <c:spPr>
              <a:noFill/>
              <a:ln w="25400">
                <a:noFill/>
              </a:ln>
            </c:spPr>
            <c:txPr>
              <a:bodyPr/>
              <a:lstStyle/>
              <a:p>
                <a:pPr>
                  <a:defRPr i="1">
                    <a:solidFill>
                      <a:schemeClr val="accent2">
                        <a:lumMod val="75000"/>
                      </a:schemeClr>
                    </a:solidFill>
                  </a:defRPr>
                </a:pPr>
                <a:endParaRPr lang="ja-JP"/>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事例!$P$4:$P$33</c:f>
              <c:numCache>
                <c:formatCode>#.#;\-#.#;;@\ </c:formatCode>
                <c:ptCount val="30"/>
                <c:pt idx="0">
                  <c:v>0</c:v>
                </c:pt>
                <c:pt idx="1">
                  <c:v>34</c:v>
                </c:pt>
                <c:pt idx="2">
                  <c:v>8</c:v>
                </c:pt>
                <c:pt idx="3">
                  <c:v>37</c:v>
                </c:pt>
                <c:pt idx="4">
                  <c:v>21</c:v>
                </c:pt>
                <c:pt idx="5">
                  <c:v>61</c:v>
                </c:pt>
                <c:pt idx="6">
                  <c:v>30</c:v>
                </c:pt>
                <c:pt idx="7">
                  <c:v>63</c:v>
                </c:pt>
                <c:pt idx="8">
                  <c:v>42</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xVal>
          <c:yVal>
            <c:numRef>
              <c:f>事例!$B$4:$B$33</c:f>
              <c:numCache>
                <c:formatCode>#.#;\-#.#;;@\ </c:formatCode>
                <c:ptCount val="30"/>
                <c:pt idx="0">
                  <c:v>0</c:v>
                </c:pt>
                <c:pt idx="1">
                  <c:v>2</c:v>
                </c:pt>
                <c:pt idx="2">
                  <c:v>3</c:v>
                </c:pt>
                <c:pt idx="3">
                  <c:v>4</c:v>
                </c:pt>
                <c:pt idx="4">
                  <c:v>5</c:v>
                </c:pt>
                <c:pt idx="5">
                  <c:v>6</c:v>
                </c:pt>
                <c:pt idx="6">
                  <c:v>7</c:v>
                </c:pt>
                <c:pt idx="7">
                  <c:v>8</c:v>
                </c:pt>
                <c:pt idx="8">
                  <c:v>9</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extLst>
            <c:ext xmlns:c16="http://schemas.microsoft.com/office/drawing/2014/chart" uri="{C3380CC4-5D6E-409C-BE32-E72D297353CC}">
              <c16:uniqueId val="{0000002C-96C1-4B48-BC84-E8ECFA04255A}"/>
            </c:ext>
          </c:extLst>
        </c:ser>
        <c:ser>
          <c:idx val="12"/>
          <c:order val="13"/>
          <c:tx>
            <c:strRef>
              <c:f>事例!$Q$3</c:f>
              <c:strCache>
                <c:ptCount val="1"/>
                <c:pt idx="0">
                  <c:v>CT2</c:v>
                </c:pt>
              </c:strCache>
            </c:strRef>
          </c:tx>
          <c:spPr>
            <a:ln w="28575">
              <a:noFill/>
            </a:ln>
          </c:spPr>
          <c:marker>
            <c:symbol val="none"/>
          </c:marker>
          <c:dLbls>
            <c:dLbl>
              <c:idx val="1"/>
              <c:layout>
                <c:manualLayout>
                  <c:x val="-7.8024477484492437E-4"/>
                  <c:y val="-1.1750881316098747E-2"/>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D-96C1-4B48-BC84-E8ECFA04255A}"/>
                </c:ext>
              </c:extLst>
            </c:dLbl>
            <c:dLbl>
              <c:idx val="4"/>
              <c:layout>
                <c:manualLayout>
                  <c:x val="-1.5603666861712503E-3"/>
                  <c:y val="-4.7003525264394828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E-96C1-4B48-BC84-E8ECFA04255A}"/>
                </c:ext>
              </c:extLst>
            </c:dLbl>
            <c:dLbl>
              <c:idx val="5"/>
              <c:layout>
                <c:manualLayout>
                  <c:x val="-1.5603666861712503E-3"/>
                  <c:y val="-7.0505287896592082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F-96C1-4B48-BC84-E8ECFA04255A}"/>
                </c:ext>
              </c:extLst>
            </c:dLbl>
            <c:dLbl>
              <c:idx val="6"/>
              <c:layout>
                <c:manualLayout>
                  <c:x val="-7.8018334308562658E-4"/>
                  <c:y val="-7.8339208773991684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0-96C1-4B48-BC84-E8ECFA04255A}"/>
                </c:ext>
              </c:extLst>
            </c:dLbl>
            <c:dLbl>
              <c:idx val="10"/>
              <c:layout>
                <c:manualLayout>
                  <c:x val="-7.8018334308562658E-4"/>
                  <c:y val="-2.3501762632197414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1-96C1-4B48-BC84-E8ECFA04255A}"/>
                </c:ext>
              </c:extLst>
            </c:dLbl>
            <c:dLbl>
              <c:idx val="11"/>
              <c:layout>
                <c:manualLayout>
                  <c:x val="0"/>
                  <c:y val="-4.7003525264394828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2-96C1-4B48-BC84-E8ECFA04255A}"/>
                </c:ext>
              </c:extLst>
            </c:dLbl>
            <c:dLbl>
              <c:idx val="12"/>
              <c:layout>
                <c:manualLayout>
                  <c:x val="-1.5603666861712503E-3"/>
                  <c:y val="-7.0505287896592411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3-96C1-4B48-BC84-E8ECFA04255A}"/>
                </c:ext>
              </c:extLst>
            </c:dLbl>
            <c:dLbl>
              <c:idx val="13"/>
              <c:layout>
                <c:manualLayout>
                  <c:x val="-1.5603666861712503E-3"/>
                  <c:y val="-7.0505287896592411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4-96C1-4B48-BC84-E8ECFA04255A}"/>
                </c:ext>
              </c:extLst>
            </c:dLbl>
            <c:dLbl>
              <c:idx val="14"/>
              <c:layout>
                <c:manualLayout>
                  <c:x val="-3.1207333723425154E-3"/>
                  <c:y val="-7.0505287896592411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5-96C1-4B48-BC84-E8ECFA04255A}"/>
                </c:ext>
              </c:extLst>
            </c:dLbl>
            <c:dLbl>
              <c:idx val="15"/>
              <c:layout>
                <c:manualLayout>
                  <c:x val="-3.9009167154281316E-3"/>
                  <c:y val="-8.6173129651390488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6-96C1-4B48-BC84-E8ECFA04255A}"/>
                </c:ext>
              </c:extLst>
            </c:dLbl>
            <c:dLbl>
              <c:idx val="16"/>
              <c:layout>
                <c:manualLayout>
                  <c:x val="-3.1207333723425154E-3"/>
                  <c:y val="-8.6173129651390488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7-96C1-4B48-BC84-E8ECFA04255A}"/>
                </c:ext>
              </c:extLst>
            </c:dLbl>
            <c:dLbl>
              <c:idx val="17"/>
              <c:layout>
                <c:manualLayout>
                  <c:x val="-2.3405500292568754E-3"/>
                  <c:y val="-8.6173129651390488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8-96C1-4B48-BC84-E8ECFA04255A}"/>
                </c:ext>
              </c:extLst>
            </c:dLbl>
            <c:dLbl>
              <c:idx val="18"/>
              <c:layout>
                <c:manualLayout>
                  <c:x val="-1.5603666861712503E-3"/>
                  <c:y val="-4.7003525264394828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9-96C1-4B48-BC84-E8ECFA04255A}"/>
                </c:ext>
              </c:extLst>
            </c:dLbl>
            <c:dLbl>
              <c:idx val="19"/>
              <c:layout>
                <c:manualLayout>
                  <c:x val="-1.5603666861712503E-3"/>
                  <c:y val="-5.4837446141794109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A-96C1-4B48-BC84-E8ECFA04255A}"/>
                </c:ext>
              </c:extLst>
            </c:dLbl>
            <c:dLbl>
              <c:idx val="20"/>
              <c:layout>
                <c:manualLayout>
                  <c:x val="-1.5603666861712503E-3"/>
                  <c:y val="-5.4837446141794109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B-96C1-4B48-BC84-E8ECFA04255A}"/>
                </c:ext>
              </c:extLst>
            </c:dLbl>
            <c:dLbl>
              <c:idx val="21"/>
              <c:layout>
                <c:manualLayout>
                  <c:x val="-1.5603666861712503E-3"/>
                  <c:y val="-7.0505287896592411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C-96C1-4B48-BC84-E8ECFA04255A}"/>
                </c:ext>
              </c:extLst>
            </c:dLbl>
            <c:dLbl>
              <c:idx val="22"/>
              <c:layout>
                <c:manualLayout>
                  <c:x val="-1.5603666861713661E-3"/>
                  <c:y val="-3.9169604386995694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D-96C1-4B48-BC84-E8ECFA04255A}"/>
                </c:ext>
              </c:extLst>
            </c:dLbl>
            <c:dLbl>
              <c:idx val="23"/>
              <c:layout>
                <c:manualLayout>
                  <c:x val="-1.5603666861712503E-3"/>
                  <c:y val="-5.4837446141794109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E-96C1-4B48-BC84-E8ECFA04255A}"/>
                </c:ext>
              </c:extLst>
            </c:dLbl>
            <c:dLbl>
              <c:idx val="24"/>
              <c:layout>
                <c:manualLayout>
                  <c:x val="-2.3405500292568754E-3"/>
                  <c:y val="-7.0505287896593539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F-96C1-4B48-BC84-E8ECFA04255A}"/>
                </c:ext>
              </c:extLst>
            </c:dLbl>
            <c:dLbl>
              <c:idx val="25"/>
              <c:layout>
                <c:manualLayout>
                  <c:x val="-2.3405500292568754E-3"/>
                  <c:y val="-4.7003525264394828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0-96C1-4B48-BC84-E8ECFA04255A}"/>
                </c:ext>
              </c:extLst>
            </c:dLbl>
            <c:dLbl>
              <c:idx val="27"/>
              <c:layout>
                <c:manualLayout>
                  <c:x val="-7.8018334308562658E-4"/>
                  <c:y val="-9.4007050528789882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1-96C1-4B48-BC84-E8ECFA04255A}"/>
                </c:ext>
              </c:extLst>
            </c:dLbl>
            <c:dLbl>
              <c:idx val="28"/>
              <c:layout>
                <c:manualLayout>
                  <c:x val="-1.5603666861712503E-3"/>
                  <c:y val="-9.4007050528791061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2-96C1-4B48-BC84-E8ECFA04255A}"/>
                </c:ext>
              </c:extLst>
            </c:dLbl>
            <c:dLbl>
              <c:idx val="29"/>
              <c:layout>
                <c:manualLayout>
                  <c:x val="-3.9009167154281316E-3"/>
                  <c:y val="-7.8339208773991389E-3"/>
                </c:manualLayout>
              </c:layout>
              <c:spPr/>
              <c:txPr>
                <a:bodyPr/>
                <a:lstStyle/>
                <a:p>
                  <a:pPr>
                    <a:defRPr i="1">
                      <a:solidFill>
                        <a:schemeClr val="accent2"/>
                      </a:solidFill>
                    </a:defRPr>
                  </a:pPr>
                  <a:endParaRPr lang="ja-JP"/>
                </a:p>
              </c:tx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3-96C1-4B48-BC84-E8ECFA04255A}"/>
                </c:ext>
              </c:extLst>
            </c:dLbl>
            <c:spPr>
              <a:noFill/>
              <a:ln w="25400">
                <a:noFill/>
              </a:ln>
            </c:spPr>
            <c:txPr>
              <a:bodyPr/>
              <a:lstStyle/>
              <a:p>
                <a:pPr>
                  <a:defRPr i="1">
                    <a:solidFill>
                      <a:schemeClr val="accent2"/>
                    </a:solidFill>
                  </a:defRPr>
                </a:pPr>
                <a:endParaRPr lang="ja-JP"/>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事例!$Q$4:$Q$33</c:f>
              <c:numCache>
                <c:formatCode>#.#;\-#.#;;@\ </c:formatCode>
                <c:ptCount val="30"/>
                <c:pt idx="0">
                  <c:v>42</c:v>
                </c:pt>
                <c:pt idx="1">
                  <c:v>76</c:v>
                </c:pt>
                <c:pt idx="2">
                  <c:v>50</c:v>
                </c:pt>
                <c:pt idx="3">
                  <c:v>79</c:v>
                </c:pt>
                <c:pt idx="4">
                  <c:v>63</c:v>
                </c:pt>
                <c:pt idx="5">
                  <c:v>103</c:v>
                </c:pt>
                <c:pt idx="6">
                  <c:v>72</c:v>
                </c:pt>
                <c:pt idx="7">
                  <c:v>105</c:v>
                </c:pt>
                <c:pt idx="8">
                  <c:v>84</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xVal>
          <c:yVal>
            <c:numRef>
              <c:f>事例!$B$4:$B$33</c:f>
              <c:numCache>
                <c:formatCode>#.#;\-#.#;;@\ </c:formatCode>
                <c:ptCount val="30"/>
                <c:pt idx="0">
                  <c:v>0</c:v>
                </c:pt>
                <c:pt idx="1">
                  <c:v>2</c:v>
                </c:pt>
                <c:pt idx="2">
                  <c:v>3</c:v>
                </c:pt>
                <c:pt idx="3">
                  <c:v>4</c:v>
                </c:pt>
                <c:pt idx="4">
                  <c:v>5</c:v>
                </c:pt>
                <c:pt idx="5">
                  <c:v>6</c:v>
                </c:pt>
                <c:pt idx="6">
                  <c:v>7</c:v>
                </c:pt>
                <c:pt idx="7">
                  <c:v>8</c:v>
                </c:pt>
                <c:pt idx="8">
                  <c:v>9</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yVal>
          <c:smooth val="0"/>
          <c:extLst>
            <c:ext xmlns:c16="http://schemas.microsoft.com/office/drawing/2014/chart" uri="{C3380CC4-5D6E-409C-BE32-E72D297353CC}">
              <c16:uniqueId val="{00000044-96C1-4B48-BC84-E8ECFA04255A}"/>
            </c:ext>
          </c:extLst>
        </c:ser>
        <c:dLbls>
          <c:showLegendKey val="0"/>
          <c:showVal val="0"/>
          <c:showCatName val="0"/>
          <c:showSerName val="0"/>
          <c:showPercent val="0"/>
          <c:showBubbleSize val="0"/>
        </c:dLbls>
        <c:axId val="3"/>
        <c:axId val="4"/>
      </c:scatterChart>
      <c:catAx>
        <c:axId val="553597840"/>
        <c:scaling>
          <c:orientation val="maxMin"/>
        </c:scaling>
        <c:delete val="0"/>
        <c:axPos val="l"/>
        <c:numFmt formatCode="General" sourceLinked="1"/>
        <c:majorTickMark val="out"/>
        <c:minorTickMark val="none"/>
        <c:tickLblPos val="nextTo"/>
        <c:txPr>
          <a:bodyPr/>
          <a:lstStyle/>
          <a:p>
            <a:pPr>
              <a:defRPr sz="1400"/>
            </a:pPr>
            <a:endParaRPr lang="ja-JP"/>
          </a:p>
        </c:txPr>
        <c:crossAx val="1"/>
        <c:crosses val="autoZero"/>
        <c:auto val="1"/>
        <c:lblAlgn val="ctr"/>
        <c:lblOffset val="100"/>
        <c:noMultiLvlLbl val="0"/>
      </c:catAx>
      <c:valAx>
        <c:axId val="1"/>
        <c:scaling>
          <c:orientation val="minMax"/>
          <c:min val="0"/>
        </c:scaling>
        <c:delete val="0"/>
        <c:axPos val="t"/>
        <c:majorGridlines/>
        <c:title>
          <c:tx>
            <c:rich>
              <a:bodyPr rot="0" vert="horz"/>
              <a:lstStyle/>
              <a:p>
                <a:pPr>
                  <a:defRPr sz="1400" b="0" i="0" u="none" strike="noStrike" baseline="0">
                    <a:solidFill>
                      <a:srgbClr val="000000"/>
                    </a:solidFill>
                    <a:latin typeface="ＭＳ Ｐゴシック"/>
                    <a:ea typeface="ＭＳ Ｐゴシック"/>
                    <a:cs typeface="ＭＳ Ｐゴシック"/>
                  </a:defRPr>
                </a:pPr>
                <a:r>
                  <a:rPr lang="ja-JP" altLang="en-US" sz="1400"/>
                  <a:t>時間</a:t>
                </a:r>
                <a:r>
                  <a:rPr lang="en-US" altLang="ja-JP" sz="1400"/>
                  <a:t>(</a:t>
                </a:r>
                <a:r>
                  <a:rPr lang="ja-JP" altLang="en-US" sz="1400"/>
                  <a:t>秒・分）</a:t>
                </a:r>
              </a:p>
            </c:rich>
          </c:tx>
          <c:layout>
            <c:manualLayout>
              <c:xMode val="edge"/>
              <c:yMode val="edge"/>
              <c:x val="0.45343832020997371"/>
              <c:y val="1.4834893425932378E-2"/>
            </c:manualLayout>
          </c:layout>
          <c:overlay val="0"/>
          <c:spPr>
            <a:noFill/>
            <a:ln w="25400">
              <a:noFill/>
            </a:ln>
          </c:spPr>
        </c:title>
        <c:numFmt formatCode="#.#;\-#.#;;@\ " sourceLinked="1"/>
        <c:majorTickMark val="out"/>
        <c:minorTickMark val="none"/>
        <c:tickLblPos val="nextTo"/>
        <c:txPr>
          <a:bodyPr/>
          <a:lstStyle/>
          <a:p>
            <a:pPr>
              <a:defRPr sz="1600"/>
            </a:pPr>
            <a:endParaRPr lang="ja-JP"/>
          </a:p>
        </c:txPr>
        <c:crossAx val="553597840"/>
        <c:crosses val="autoZero"/>
        <c:crossBetween val="between"/>
        <c:majorUnit val="10"/>
        <c:minorUnit val="1"/>
      </c:valAx>
      <c:valAx>
        <c:axId val="3"/>
        <c:scaling>
          <c:orientation val="minMax"/>
        </c:scaling>
        <c:delete val="1"/>
        <c:axPos val="t"/>
        <c:numFmt formatCode="#.#;\-#.#;;@\ " sourceLinked="1"/>
        <c:majorTickMark val="out"/>
        <c:minorTickMark val="none"/>
        <c:tickLblPos val="nextTo"/>
        <c:crossAx val="4"/>
        <c:crosses val="autoZero"/>
        <c:crossBetween val="midCat"/>
      </c:valAx>
      <c:valAx>
        <c:axId val="4"/>
        <c:scaling>
          <c:orientation val="maxMin"/>
          <c:max val="30"/>
        </c:scaling>
        <c:delete val="0"/>
        <c:axPos val="r"/>
        <c:numFmt formatCode="#.#;\-#.#;;@\ " sourceLinked="1"/>
        <c:majorTickMark val="out"/>
        <c:minorTickMark val="none"/>
        <c:tickLblPos val="nextTo"/>
        <c:txPr>
          <a:bodyPr/>
          <a:lstStyle/>
          <a:p>
            <a:pPr>
              <a:defRPr>
                <a:solidFill>
                  <a:schemeClr val="bg1"/>
                </a:solidFill>
              </a:defRPr>
            </a:pPr>
            <a:endParaRPr lang="ja-JP"/>
          </a:p>
        </c:txPr>
        <c:crossAx val="3"/>
        <c:crosses val="max"/>
        <c:crossBetween val="midCat"/>
      </c:valAx>
    </c:plotArea>
    <c:plotVisOnly val="0"/>
    <c:dispBlanksAs val="gap"/>
    <c:showDLblsOverMax val="0"/>
  </c:chart>
  <c:spPr>
    <a:ln>
      <a:noFill/>
    </a:ln>
  </c:spPr>
  <c:printSettings>
    <c:headerFooter alignWithMargins="0"/>
    <c:pageMargins b="0.75000000000000167" l="0.70000000000000062" r="0.70000000000000062" t="0.75000000000000167" header="0.30000000000000032" footer="0.30000000000000032"/>
    <c:pageSetup paperSize="9" orientation="landscape" horizontalDpi="0"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38100</xdr:colOff>
      <xdr:row>36</xdr:row>
      <xdr:rowOff>76200</xdr:rowOff>
    </xdr:from>
    <xdr:to>
      <xdr:col>26</xdr:col>
      <xdr:colOff>152400</xdr:colOff>
      <xdr:row>112</xdr:row>
      <xdr:rowOff>123825</xdr:rowOff>
    </xdr:to>
    <xdr:graphicFrame macro="">
      <xdr:nvGraphicFramePr>
        <xdr:cNvPr id="716802" name="グラフ 2">
          <a:extLst>
            <a:ext uri="{FF2B5EF4-FFF2-40B4-BE49-F238E27FC236}">
              <a16:creationId xmlns:a16="http://schemas.microsoft.com/office/drawing/2014/main" id="{24E48F67-5D53-67B9-9E51-CE0DB34308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36</xdr:row>
      <xdr:rowOff>76200</xdr:rowOff>
    </xdr:from>
    <xdr:to>
      <xdr:col>26</xdr:col>
      <xdr:colOff>152400</xdr:colOff>
      <xdr:row>112</xdr:row>
      <xdr:rowOff>123825</xdr:rowOff>
    </xdr:to>
    <xdr:graphicFrame macro="">
      <xdr:nvGraphicFramePr>
        <xdr:cNvPr id="2" name="グラフ 2">
          <a:extLst>
            <a:ext uri="{FF2B5EF4-FFF2-40B4-BE49-F238E27FC236}">
              <a16:creationId xmlns:a16="http://schemas.microsoft.com/office/drawing/2014/main" id="{EBE29F88-BE12-43D0-9234-FD40F42DA8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B1:AB40"/>
  <sheetViews>
    <sheetView tabSelected="1" zoomScale="90" zoomScaleNormal="90" workbookViewId="0">
      <selection activeCell="AB59" sqref="AB59"/>
    </sheetView>
  </sheetViews>
  <sheetFormatPr defaultRowHeight="13.5" x14ac:dyDescent="0.15"/>
  <cols>
    <col min="1" max="1" width="2.75" style="6" customWidth="1"/>
    <col min="2" max="2" width="3.625" style="6" customWidth="1"/>
    <col min="3" max="3" width="17.25" style="6" bestFit="1" customWidth="1"/>
    <col min="4" max="4" width="8" style="6" hidden="1" customWidth="1"/>
    <col min="5" max="8" width="10.625" style="53" customWidth="1"/>
    <col min="9" max="9" width="5.875" style="6" hidden="1" customWidth="1"/>
    <col min="10" max="11" width="6.375" style="6" hidden="1" customWidth="1"/>
    <col min="12" max="15" width="7" style="6" hidden="1" customWidth="1"/>
    <col min="16" max="16" width="6.5" style="6" hidden="1" customWidth="1"/>
    <col min="17" max="20" width="9" style="6" hidden="1" customWidth="1"/>
    <col min="21" max="21" width="0" style="6" hidden="1" customWidth="1"/>
    <col min="22" max="22" width="10.25" style="6" customWidth="1"/>
    <col min="23" max="23" width="9" style="6"/>
    <col min="24" max="24" width="12" style="6" customWidth="1"/>
    <col min="25" max="25" width="12.375" style="6" customWidth="1"/>
    <col min="26" max="16384" width="9" style="6"/>
  </cols>
  <sheetData>
    <row r="1" spans="2:28" s="1" customFormat="1" ht="6.75" customHeight="1" x14ac:dyDescent="0.15">
      <c r="D1" s="2"/>
      <c r="E1" s="40"/>
      <c r="F1" s="40"/>
      <c r="G1" s="41"/>
      <c r="H1" s="42"/>
      <c r="I1" s="3"/>
      <c r="J1" s="4"/>
      <c r="P1" s="2"/>
    </row>
    <row r="2" spans="2:28" s="1" customFormat="1" ht="21.75" customHeight="1" thickBot="1" x14ac:dyDescent="0.2">
      <c r="D2" s="2"/>
      <c r="E2" s="40"/>
      <c r="F2" s="40"/>
      <c r="G2" s="41"/>
      <c r="H2" s="41"/>
      <c r="I2" s="3" t="s">
        <v>28</v>
      </c>
      <c r="J2" s="4"/>
      <c r="K2" s="1" t="s">
        <v>29</v>
      </c>
      <c r="P2" s="5"/>
      <c r="Q2" s="61"/>
      <c r="R2" s="61"/>
      <c r="S2" s="61"/>
      <c r="T2" s="61"/>
      <c r="V2" s="83" t="s">
        <v>27</v>
      </c>
      <c r="W2" s="84"/>
      <c r="X2" s="85"/>
      <c r="Y2" s="85"/>
    </row>
    <row r="3" spans="2:28" s="1" customFormat="1" ht="24" customHeight="1" thickBot="1" x14ac:dyDescent="0.2">
      <c r="B3" s="88" t="s">
        <v>13</v>
      </c>
      <c r="C3" s="98" t="s">
        <v>5</v>
      </c>
      <c r="D3" s="99" t="s">
        <v>4</v>
      </c>
      <c r="E3" s="100" t="s">
        <v>2</v>
      </c>
      <c r="F3" s="101" t="s">
        <v>1</v>
      </c>
      <c r="G3" s="102" t="s">
        <v>0</v>
      </c>
      <c r="H3" s="103" t="s">
        <v>30</v>
      </c>
      <c r="I3" s="32" t="s">
        <v>19</v>
      </c>
      <c r="J3" s="7" t="s">
        <v>12</v>
      </c>
      <c r="K3" s="16" t="s">
        <v>20</v>
      </c>
      <c r="L3" s="14" t="s">
        <v>7</v>
      </c>
      <c r="M3" s="10" t="s">
        <v>8</v>
      </c>
      <c r="N3" s="11" t="s">
        <v>9</v>
      </c>
      <c r="O3" s="9" t="s">
        <v>10</v>
      </c>
      <c r="P3" s="8" t="s">
        <v>6</v>
      </c>
      <c r="Q3" s="62" t="s">
        <v>11</v>
      </c>
      <c r="R3" s="63" t="s">
        <v>15</v>
      </c>
      <c r="S3" s="63" t="s">
        <v>16</v>
      </c>
      <c r="T3" s="64" t="s">
        <v>14</v>
      </c>
      <c r="V3" s="86" t="s">
        <v>24</v>
      </c>
      <c r="W3" s="87" t="s">
        <v>23</v>
      </c>
      <c r="X3" s="86" t="s">
        <v>26</v>
      </c>
      <c r="Y3" s="86" t="s">
        <v>25</v>
      </c>
    </row>
    <row r="4" spans="2:28" s="1" customFormat="1" x14ac:dyDescent="0.15">
      <c r="B4" s="69">
        <f>IF(P4=0,0,1)</f>
        <v>0</v>
      </c>
      <c r="C4" s="35"/>
      <c r="D4" s="104">
        <v>0</v>
      </c>
      <c r="E4" s="43"/>
      <c r="F4" s="44"/>
      <c r="G4" s="44"/>
      <c r="H4" s="45"/>
      <c r="I4" s="33">
        <v>0</v>
      </c>
      <c r="J4" s="19">
        <f>IF(R4-P4&gt;0,R4-P4,0)</f>
        <v>0</v>
      </c>
      <c r="K4" s="17">
        <f>IF(S$35&lt;=1,0,S$34-I$34)</f>
        <v>0</v>
      </c>
      <c r="L4" s="12">
        <f>E4</f>
        <v>0</v>
      </c>
      <c r="M4" s="12">
        <f>F4</f>
        <v>0</v>
      </c>
      <c r="N4" s="12">
        <f>G4</f>
        <v>0</v>
      </c>
      <c r="O4" s="12">
        <f>H4</f>
        <v>0</v>
      </c>
      <c r="P4" s="26">
        <f t="shared" ref="P4:P33" si="0">IF(SUM(E4:H4)&gt;0,SUM(D4:H4),0)</f>
        <v>0</v>
      </c>
      <c r="Q4" s="21">
        <f>P4+SUM(I4:O4)</f>
        <v>0</v>
      </c>
      <c r="R4" s="21">
        <f>D$35</f>
        <v>0</v>
      </c>
      <c r="S4" s="21">
        <f>IF(P4=0,0,P4-R4)</f>
        <v>0</v>
      </c>
      <c r="T4" s="65">
        <f>IF(R4-P4&gt;0,R4-P4,0)</f>
        <v>0</v>
      </c>
      <c r="V4" s="74">
        <f t="shared" ref="V4:V33" si="1">IF(H4=0,0,H4/X$4)*100</f>
        <v>0</v>
      </c>
      <c r="W4" s="72" t="e">
        <f>D35/X4*100</f>
        <v>#DIV/0!</v>
      </c>
      <c r="X4" s="80">
        <f>$D$35+$I$34+$K$34</f>
        <v>0</v>
      </c>
      <c r="Y4" s="81">
        <f>S35</f>
        <v>0</v>
      </c>
      <c r="AA4" s="92" t="s">
        <v>2</v>
      </c>
      <c r="AB4" s="1" t="s">
        <v>31</v>
      </c>
    </row>
    <row r="5" spans="2:28" s="1" customFormat="1" x14ac:dyDescent="0.15">
      <c r="B5" s="70">
        <f>IF(P5=0,0,2)</f>
        <v>0</v>
      </c>
      <c r="C5" s="36"/>
      <c r="D5" s="105">
        <f>IF(E4+F4+G4&gt;0,D4+E4+F4+G4,0)</f>
        <v>0</v>
      </c>
      <c r="E5" s="46"/>
      <c r="F5" s="47"/>
      <c r="G5" s="47"/>
      <c r="H5" s="48"/>
      <c r="I5" s="34">
        <f>IF((P4&gt;0)*AND(P5=0)*AND(D$35&lt;P$4),P$4-D$35,0)</f>
        <v>0</v>
      </c>
      <c r="J5" s="20">
        <f>IF(P5=0,0,S$34+R5-P5)-I5</f>
        <v>0</v>
      </c>
      <c r="K5" s="18">
        <v>0</v>
      </c>
      <c r="L5" s="15">
        <f t="shared" ref="L5:O33" si="2">E5</f>
        <v>0</v>
      </c>
      <c r="M5" s="15">
        <f t="shared" si="2"/>
        <v>0</v>
      </c>
      <c r="N5" s="15">
        <f t="shared" si="2"/>
        <v>0</v>
      </c>
      <c r="O5" s="15">
        <f t="shared" si="2"/>
        <v>0</v>
      </c>
      <c r="P5" s="27">
        <f t="shared" si="0"/>
        <v>0</v>
      </c>
      <c r="Q5" s="22">
        <f t="shared" ref="Q5:Q33" si="3">P5+SUM(I5:O5)</f>
        <v>0</v>
      </c>
      <c r="R5" s="22">
        <f>IF(P5=0,0,R4+SUM(E4:G4))</f>
        <v>0</v>
      </c>
      <c r="S5" s="22">
        <f t="shared" ref="S5:S33" si="4">IF(P5=0,0,P5-R5)</f>
        <v>0</v>
      </c>
      <c r="T5" s="66">
        <f>IF(P5=0,0,S$34+R5-P5)</f>
        <v>0</v>
      </c>
      <c r="V5" s="75">
        <f t="shared" si="1"/>
        <v>0</v>
      </c>
      <c r="W5" s="76"/>
      <c r="X5" s="73"/>
      <c r="Y5" s="73" t="s">
        <v>39</v>
      </c>
      <c r="AA5" s="90"/>
      <c r="AB5" s="1" t="s">
        <v>32</v>
      </c>
    </row>
    <row r="6" spans="2:28" s="1" customFormat="1" x14ac:dyDescent="0.15">
      <c r="B6" s="69">
        <f>IF(P6=0,0,3)</f>
        <v>0</v>
      </c>
      <c r="C6" s="35"/>
      <c r="D6" s="106">
        <f t="shared" ref="D6:D34" si="5">IF(E5+F5+G5&gt;0,D5+E5+F5+G5,0)</f>
        <v>0</v>
      </c>
      <c r="E6" s="49"/>
      <c r="F6" s="44"/>
      <c r="G6" s="44"/>
      <c r="H6" s="89"/>
      <c r="I6" s="82">
        <f t="shared" ref="I6:I33" si="6">IF((P5&gt;0)*AND(P6=0)*AND(D$35&lt;P$4),P$4-D$35,0)</f>
        <v>0</v>
      </c>
      <c r="J6" s="19">
        <f t="shared" ref="J6:J33" si="7">IF(P6=0,0,S$34+R6-P6)-I6</f>
        <v>0</v>
      </c>
      <c r="K6" s="17">
        <v>0</v>
      </c>
      <c r="L6" s="12">
        <f t="shared" si="2"/>
        <v>0</v>
      </c>
      <c r="M6" s="12">
        <f t="shared" si="2"/>
        <v>0</v>
      </c>
      <c r="N6" s="12">
        <f t="shared" si="2"/>
        <v>0</v>
      </c>
      <c r="O6" s="12">
        <f t="shared" si="2"/>
        <v>0</v>
      </c>
      <c r="P6" s="26">
        <f t="shared" si="0"/>
        <v>0</v>
      </c>
      <c r="Q6" s="21">
        <f t="shared" si="3"/>
        <v>0</v>
      </c>
      <c r="R6" s="68">
        <f>IF(P6=0,0,R5+SUM(E5:G5))</f>
        <v>0</v>
      </c>
      <c r="S6" s="21">
        <f t="shared" si="4"/>
        <v>0</v>
      </c>
      <c r="T6" s="65">
        <f t="shared" ref="T6:T33" si="8">IF(P6=0,0,S$34+R6-P6)</f>
        <v>0</v>
      </c>
      <c r="V6" s="74">
        <f t="shared" si="1"/>
        <v>0</v>
      </c>
      <c r="W6" s="76"/>
      <c r="X6" s="73"/>
      <c r="Y6" s="73"/>
      <c r="AA6" s="90"/>
    </row>
    <row r="7" spans="2:28" s="1" customFormat="1" x14ac:dyDescent="0.15">
      <c r="B7" s="70">
        <f>IF(P7=0,0,4)</f>
        <v>0</v>
      </c>
      <c r="C7" s="36"/>
      <c r="D7" s="105">
        <f t="shared" si="5"/>
        <v>0</v>
      </c>
      <c r="E7" s="46"/>
      <c r="F7" s="47"/>
      <c r="G7" s="47"/>
      <c r="H7" s="48"/>
      <c r="I7" s="34">
        <f t="shared" si="6"/>
        <v>0</v>
      </c>
      <c r="J7" s="20">
        <f t="shared" si="7"/>
        <v>0</v>
      </c>
      <c r="K7" s="18">
        <v>0</v>
      </c>
      <c r="L7" s="15">
        <f t="shared" si="2"/>
        <v>0</v>
      </c>
      <c r="M7" s="15">
        <f t="shared" si="2"/>
        <v>0</v>
      </c>
      <c r="N7" s="15">
        <f t="shared" si="2"/>
        <v>0</v>
      </c>
      <c r="O7" s="15">
        <f t="shared" si="2"/>
        <v>0</v>
      </c>
      <c r="P7" s="27">
        <f t="shared" si="0"/>
        <v>0</v>
      </c>
      <c r="Q7" s="22">
        <f t="shared" si="3"/>
        <v>0</v>
      </c>
      <c r="R7" s="22">
        <f t="shared" ref="R7:R33" si="9">IF(P7=0,0,R6+SUM(E6:G6))</f>
        <v>0</v>
      </c>
      <c r="S7" s="22">
        <f t="shared" si="4"/>
        <v>0</v>
      </c>
      <c r="T7" s="66">
        <f t="shared" si="8"/>
        <v>0</v>
      </c>
      <c r="V7" s="75">
        <f t="shared" si="1"/>
        <v>0</v>
      </c>
      <c r="W7" s="76"/>
      <c r="X7" s="73"/>
      <c r="Y7" s="73"/>
      <c r="AA7" s="91" t="s">
        <v>1</v>
      </c>
      <c r="AB7" s="1" t="s">
        <v>33</v>
      </c>
    </row>
    <row r="8" spans="2:28" s="1" customFormat="1" x14ac:dyDescent="0.15">
      <c r="B8" s="69">
        <f>IF(P8=0,0,5)</f>
        <v>0</v>
      </c>
      <c r="C8" s="35"/>
      <c r="D8" s="106">
        <f t="shared" si="5"/>
        <v>0</v>
      </c>
      <c r="E8" s="49"/>
      <c r="F8" s="44"/>
      <c r="G8" s="44"/>
      <c r="H8" s="45"/>
      <c r="I8" s="82">
        <f t="shared" si="6"/>
        <v>0</v>
      </c>
      <c r="J8" s="19">
        <f t="shared" si="7"/>
        <v>0</v>
      </c>
      <c r="K8" s="17">
        <v>0</v>
      </c>
      <c r="L8" s="12">
        <f t="shared" si="2"/>
        <v>0</v>
      </c>
      <c r="M8" s="12">
        <f t="shared" si="2"/>
        <v>0</v>
      </c>
      <c r="N8" s="12">
        <f t="shared" si="2"/>
        <v>0</v>
      </c>
      <c r="O8" s="12">
        <f t="shared" si="2"/>
        <v>0</v>
      </c>
      <c r="P8" s="26">
        <f t="shared" si="0"/>
        <v>0</v>
      </c>
      <c r="Q8" s="21">
        <f t="shared" si="3"/>
        <v>0</v>
      </c>
      <c r="R8" s="68">
        <f t="shared" si="9"/>
        <v>0</v>
      </c>
      <c r="S8" s="21">
        <f t="shared" si="4"/>
        <v>0</v>
      </c>
      <c r="T8" s="65">
        <f t="shared" si="8"/>
        <v>0</v>
      </c>
      <c r="V8" s="74">
        <f t="shared" si="1"/>
        <v>0</v>
      </c>
      <c r="W8" s="76"/>
      <c r="X8" s="73"/>
      <c r="Y8" s="73"/>
      <c r="AA8" s="90"/>
    </row>
    <row r="9" spans="2:28" s="1" customFormat="1" x14ac:dyDescent="0.15">
      <c r="B9" s="70">
        <f>IF(P9=0,0,6)</f>
        <v>0</v>
      </c>
      <c r="C9" s="36"/>
      <c r="D9" s="105">
        <f t="shared" si="5"/>
        <v>0</v>
      </c>
      <c r="E9" s="46"/>
      <c r="F9" s="47"/>
      <c r="G9" s="47"/>
      <c r="H9" s="48"/>
      <c r="I9" s="34">
        <f t="shared" si="6"/>
        <v>0</v>
      </c>
      <c r="J9" s="20">
        <f t="shared" si="7"/>
        <v>0</v>
      </c>
      <c r="K9" s="18">
        <v>0</v>
      </c>
      <c r="L9" s="15">
        <f t="shared" si="2"/>
        <v>0</v>
      </c>
      <c r="M9" s="15">
        <f t="shared" si="2"/>
        <v>0</v>
      </c>
      <c r="N9" s="15">
        <f t="shared" si="2"/>
        <v>0</v>
      </c>
      <c r="O9" s="15">
        <f t="shared" si="2"/>
        <v>0</v>
      </c>
      <c r="P9" s="27">
        <f t="shared" si="0"/>
        <v>0</v>
      </c>
      <c r="Q9" s="22">
        <f t="shared" si="3"/>
        <v>0</v>
      </c>
      <c r="R9" s="22">
        <f t="shared" si="9"/>
        <v>0</v>
      </c>
      <c r="S9" s="22">
        <f t="shared" si="4"/>
        <v>0</v>
      </c>
      <c r="T9" s="66">
        <f t="shared" si="8"/>
        <v>0</v>
      </c>
      <c r="V9" s="75">
        <f t="shared" si="1"/>
        <v>0</v>
      </c>
      <c r="W9" s="76"/>
      <c r="X9" s="73"/>
      <c r="Y9" s="73"/>
      <c r="AA9" s="95" t="s">
        <v>0</v>
      </c>
      <c r="AB9" s="1" t="s">
        <v>34</v>
      </c>
    </row>
    <row r="10" spans="2:28" s="1" customFormat="1" x14ac:dyDescent="0.15">
      <c r="B10" s="69">
        <f>IF(P10=0,0,7)</f>
        <v>0</v>
      </c>
      <c r="C10" s="35"/>
      <c r="D10" s="106">
        <f t="shared" si="5"/>
        <v>0</v>
      </c>
      <c r="E10" s="49"/>
      <c r="F10" s="44"/>
      <c r="G10" s="44"/>
      <c r="H10" s="45"/>
      <c r="I10" s="82">
        <f t="shared" si="6"/>
        <v>0</v>
      </c>
      <c r="J10" s="19">
        <f t="shared" si="7"/>
        <v>0</v>
      </c>
      <c r="K10" s="17">
        <v>0</v>
      </c>
      <c r="L10" s="12">
        <f t="shared" si="2"/>
        <v>0</v>
      </c>
      <c r="M10" s="12">
        <f t="shared" si="2"/>
        <v>0</v>
      </c>
      <c r="N10" s="12">
        <f t="shared" si="2"/>
        <v>0</v>
      </c>
      <c r="O10" s="12">
        <f t="shared" si="2"/>
        <v>0</v>
      </c>
      <c r="P10" s="26">
        <f t="shared" si="0"/>
        <v>0</v>
      </c>
      <c r="Q10" s="21">
        <f t="shared" si="3"/>
        <v>0</v>
      </c>
      <c r="R10" s="68">
        <f t="shared" si="9"/>
        <v>0</v>
      </c>
      <c r="S10" s="21">
        <f t="shared" si="4"/>
        <v>0</v>
      </c>
      <c r="T10" s="65">
        <f t="shared" si="8"/>
        <v>0</v>
      </c>
      <c r="V10" s="74">
        <f t="shared" si="1"/>
        <v>0</v>
      </c>
      <c r="W10" s="76"/>
      <c r="X10" s="73"/>
      <c r="Y10" s="73"/>
      <c r="AA10" s="90"/>
      <c r="AB10" s="1" t="s">
        <v>35</v>
      </c>
    </row>
    <row r="11" spans="2:28" s="1" customFormat="1" x14ac:dyDescent="0.15">
      <c r="B11" s="70">
        <f>IF(P11=0,0,8)</f>
        <v>0</v>
      </c>
      <c r="C11" s="36"/>
      <c r="D11" s="105">
        <f t="shared" si="5"/>
        <v>0</v>
      </c>
      <c r="E11" s="46"/>
      <c r="F11" s="47"/>
      <c r="G11" s="47"/>
      <c r="H11" s="48"/>
      <c r="I11" s="34">
        <f t="shared" si="6"/>
        <v>0</v>
      </c>
      <c r="J11" s="20">
        <f t="shared" si="7"/>
        <v>0</v>
      </c>
      <c r="K11" s="18">
        <v>0</v>
      </c>
      <c r="L11" s="15">
        <f t="shared" si="2"/>
        <v>0</v>
      </c>
      <c r="M11" s="15">
        <f t="shared" si="2"/>
        <v>0</v>
      </c>
      <c r="N11" s="15">
        <f t="shared" si="2"/>
        <v>0</v>
      </c>
      <c r="O11" s="15">
        <f t="shared" si="2"/>
        <v>0</v>
      </c>
      <c r="P11" s="27">
        <f t="shared" si="0"/>
        <v>0</v>
      </c>
      <c r="Q11" s="22">
        <f t="shared" si="3"/>
        <v>0</v>
      </c>
      <c r="R11" s="22">
        <f t="shared" si="9"/>
        <v>0</v>
      </c>
      <c r="S11" s="22">
        <f t="shared" si="4"/>
        <v>0</v>
      </c>
      <c r="T11" s="66">
        <f t="shared" si="8"/>
        <v>0</v>
      </c>
      <c r="V11" s="75">
        <f t="shared" si="1"/>
        <v>0</v>
      </c>
      <c r="W11" s="76"/>
      <c r="X11" s="73"/>
      <c r="Y11" s="73"/>
      <c r="AA11" s="90"/>
    </row>
    <row r="12" spans="2:28" s="1" customFormat="1" x14ac:dyDescent="0.15">
      <c r="B12" s="69">
        <f>IF(P12=0,0,9)</f>
        <v>0</v>
      </c>
      <c r="C12" s="35"/>
      <c r="D12" s="106">
        <f t="shared" si="5"/>
        <v>0</v>
      </c>
      <c r="E12" s="49"/>
      <c r="F12" s="44"/>
      <c r="G12" s="44"/>
      <c r="H12" s="45"/>
      <c r="I12" s="82">
        <f t="shared" si="6"/>
        <v>0</v>
      </c>
      <c r="J12" s="19">
        <f t="shared" si="7"/>
        <v>0</v>
      </c>
      <c r="K12" s="17">
        <v>0</v>
      </c>
      <c r="L12" s="12">
        <f t="shared" si="2"/>
        <v>0</v>
      </c>
      <c r="M12" s="12">
        <f t="shared" si="2"/>
        <v>0</v>
      </c>
      <c r="N12" s="12">
        <f t="shared" si="2"/>
        <v>0</v>
      </c>
      <c r="O12" s="12">
        <f t="shared" si="2"/>
        <v>0</v>
      </c>
      <c r="P12" s="26">
        <f t="shared" si="0"/>
        <v>0</v>
      </c>
      <c r="Q12" s="21">
        <f t="shared" si="3"/>
        <v>0</v>
      </c>
      <c r="R12" s="68">
        <f t="shared" si="9"/>
        <v>0</v>
      </c>
      <c r="S12" s="21">
        <f t="shared" si="4"/>
        <v>0</v>
      </c>
      <c r="T12" s="65">
        <f t="shared" si="8"/>
        <v>0</v>
      </c>
      <c r="V12" s="74">
        <f t="shared" si="1"/>
        <v>0</v>
      </c>
      <c r="W12" s="76"/>
      <c r="X12" s="73"/>
      <c r="Y12" s="73"/>
      <c r="AA12" s="96" t="s">
        <v>3</v>
      </c>
      <c r="AB12" s="1" t="s">
        <v>36</v>
      </c>
    </row>
    <row r="13" spans="2:28" s="1" customFormat="1" x14ac:dyDescent="0.15">
      <c r="B13" s="70">
        <f>IF(P13=0,0,10)</f>
        <v>0</v>
      </c>
      <c r="C13" s="36"/>
      <c r="D13" s="105">
        <f t="shared" si="5"/>
        <v>0</v>
      </c>
      <c r="E13" s="46"/>
      <c r="F13" s="47"/>
      <c r="G13" s="47"/>
      <c r="H13" s="48"/>
      <c r="I13" s="34">
        <f t="shared" si="6"/>
        <v>0</v>
      </c>
      <c r="J13" s="20">
        <f t="shared" si="7"/>
        <v>0</v>
      </c>
      <c r="K13" s="18">
        <v>0</v>
      </c>
      <c r="L13" s="15">
        <f t="shared" si="2"/>
        <v>0</v>
      </c>
      <c r="M13" s="15">
        <f t="shared" si="2"/>
        <v>0</v>
      </c>
      <c r="N13" s="15">
        <f t="shared" si="2"/>
        <v>0</v>
      </c>
      <c r="O13" s="15">
        <f t="shared" si="2"/>
        <v>0</v>
      </c>
      <c r="P13" s="27">
        <f t="shared" si="0"/>
        <v>0</v>
      </c>
      <c r="Q13" s="22">
        <f t="shared" si="3"/>
        <v>0</v>
      </c>
      <c r="R13" s="22">
        <f t="shared" si="9"/>
        <v>0</v>
      </c>
      <c r="S13" s="22">
        <f t="shared" si="4"/>
        <v>0</v>
      </c>
      <c r="T13" s="66">
        <f t="shared" si="8"/>
        <v>0</v>
      </c>
      <c r="V13" s="75">
        <f t="shared" si="1"/>
        <v>0</v>
      </c>
      <c r="W13" s="76"/>
      <c r="X13" s="73"/>
      <c r="Y13" s="73"/>
      <c r="AA13" s="90"/>
      <c r="AB13" s="1" t="s">
        <v>40</v>
      </c>
    </row>
    <row r="14" spans="2:28" s="1" customFormat="1" ht="14.25" thickBot="1" x14ac:dyDescent="0.2">
      <c r="B14" s="69">
        <f>IF(P14=0,0,11)</f>
        <v>0</v>
      </c>
      <c r="C14" s="37"/>
      <c r="D14" s="106">
        <f t="shared" si="5"/>
        <v>0</v>
      </c>
      <c r="E14" s="49"/>
      <c r="F14" s="44"/>
      <c r="G14" s="44"/>
      <c r="H14" s="45"/>
      <c r="I14" s="82">
        <f t="shared" si="6"/>
        <v>0</v>
      </c>
      <c r="J14" s="19">
        <f t="shared" si="7"/>
        <v>0</v>
      </c>
      <c r="K14" s="17">
        <v>0</v>
      </c>
      <c r="L14" s="12">
        <f t="shared" si="2"/>
        <v>0</v>
      </c>
      <c r="M14" s="12">
        <f t="shared" si="2"/>
        <v>0</v>
      </c>
      <c r="N14" s="12">
        <f t="shared" si="2"/>
        <v>0</v>
      </c>
      <c r="O14" s="12">
        <f t="shared" si="2"/>
        <v>0</v>
      </c>
      <c r="P14" s="26">
        <f t="shared" si="0"/>
        <v>0</v>
      </c>
      <c r="Q14" s="21">
        <f t="shared" si="3"/>
        <v>0</v>
      </c>
      <c r="R14" s="68">
        <f t="shared" si="9"/>
        <v>0</v>
      </c>
      <c r="S14" s="21">
        <f t="shared" si="4"/>
        <v>0</v>
      </c>
      <c r="T14" s="65">
        <f t="shared" si="8"/>
        <v>0</v>
      </c>
      <c r="V14" s="74">
        <f t="shared" si="1"/>
        <v>0</v>
      </c>
      <c r="W14" s="76"/>
      <c r="X14" s="73"/>
      <c r="Y14" s="73"/>
      <c r="AA14" s="93"/>
    </row>
    <row r="15" spans="2:28" s="1" customFormat="1" ht="14.25" thickBot="1" x14ac:dyDescent="0.2">
      <c r="B15" s="70">
        <f>IF(P15=0,0,12)</f>
        <v>0</v>
      </c>
      <c r="C15" s="36"/>
      <c r="D15" s="105">
        <f t="shared" si="5"/>
        <v>0</v>
      </c>
      <c r="E15" s="46"/>
      <c r="F15" s="47"/>
      <c r="G15" s="47"/>
      <c r="H15" s="48"/>
      <c r="I15" s="34">
        <f t="shared" si="6"/>
        <v>0</v>
      </c>
      <c r="J15" s="20">
        <f t="shared" si="7"/>
        <v>0</v>
      </c>
      <c r="K15" s="18">
        <v>0</v>
      </c>
      <c r="L15" s="15">
        <f t="shared" si="2"/>
        <v>0</v>
      </c>
      <c r="M15" s="15">
        <f t="shared" si="2"/>
        <v>0</v>
      </c>
      <c r="N15" s="15">
        <f t="shared" si="2"/>
        <v>0</v>
      </c>
      <c r="O15" s="15">
        <f t="shared" si="2"/>
        <v>0</v>
      </c>
      <c r="P15" s="27">
        <f t="shared" si="0"/>
        <v>0</v>
      </c>
      <c r="Q15" s="22">
        <f t="shared" si="3"/>
        <v>0</v>
      </c>
      <c r="R15" s="22">
        <f t="shared" si="9"/>
        <v>0</v>
      </c>
      <c r="S15" s="22">
        <f t="shared" si="4"/>
        <v>0</v>
      </c>
      <c r="T15" s="66">
        <f t="shared" si="8"/>
        <v>0</v>
      </c>
      <c r="V15" s="75">
        <f t="shared" si="1"/>
        <v>0</v>
      </c>
      <c r="W15" s="76"/>
      <c r="X15" s="73"/>
      <c r="Y15" s="73"/>
      <c r="Z15" s="94"/>
      <c r="AA15" s="97" t="s">
        <v>37</v>
      </c>
      <c r="AB15" s="1" t="s">
        <v>38</v>
      </c>
    </row>
    <row r="16" spans="2:28" s="1" customFormat="1" x14ac:dyDescent="0.15">
      <c r="B16" s="69">
        <f>IF(P16=0,0,13)</f>
        <v>0</v>
      </c>
      <c r="C16" s="37"/>
      <c r="D16" s="106">
        <f t="shared" si="5"/>
        <v>0</v>
      </c>
      <c r="E16" s="49"/>
      <c r="F16" s="44"/>
      <c r="G16" s="44"/>
      <c r="H16" s="45"/>
      <c r="I16" s="82">
        <f t="shared" si="6"/>
        <v>0</v>
      </c>
      <c r="J16" s="19">
        <f t="shared" si="7"/>
        <v>0</v>
      </c>
      <c r="K16" s="17">
        <v>0</v>
      </c>
      <c r="L16" s="12">
        <f t="shared" si="2"/>
        <v>0</v>
      </c>
      <c r="M16" s="12">
        <f t="shared" si="2"/>
        <v>0</v>
      </c>
      <c r="N16" s="12">
        <f t="shared" si="2"/>
        <v>0</v>
      </c>
      <c r="O16" s="12">
        <f t="shared" si="2"/>
        <v>0</v>
      </c>
      <c r="P16" s="26">
        <f t="shared" si="0"/>
        <v>0</v>
      </c>
      <c r="Q16" s="21">
        <f t="shared" si="3"/>
        <v>0</v>
      </c>
      <c r="R16" s="68">
        <f t="shared" si="9"/>
        <v>0</v>
      </c>
      <c r="S16" s="21">
        <f t="shared" si="4"/>
        <v>0</v>
      </c>
      <c r="T16" s="65">
        <f t="shared" si="8"/>
        <v>0</v>
      </c>
      <c r="V16" s="74">
        <f t="shared" si="1"/>
        <v>0</v>
      </c>
      <c r="W16" s="76"/>
      <c r="X16" s="73"/>
      <c r="Y16" s="73"/>
      <c r="AA16" s="90"/>
    </row>
    <row r="17" spans="2:28" s="1" customFormat="1" x14ac:dyDescent="0.15">
      <c r="B17" s="70">
        <f>IF(P17=0,0,14)</f>
        <v>0</v>
      </c>
      <c r="C17" s="36"/>
      <c r="D17" s="105">
        <f t="shared" si="5"/>
        <v>0</v>
      </c>
      <c r="E17" s="46"/>
      <c r="F17" s="47"/>
      <c r="G17" s="47"/>
      <c r="H17" s="48"/>
      <c r="I17" s="34">
        <f t="shared" si="6"/>
        <v>0</v>
      </c>
      <c r="J17" s="20">
        <f t="shared" si="7"/>
        <v>0</v>
      </c>
      <c r="K17" s="18">
        <v>0</v>
      </c>
      <c r="L17" s="15">
        <f t="shared" si="2"/>
        <v>0</v>
      </c>
      <c r="M17" s="15">
        <f t="shared" si="2"/>
        <v>0</v>
      </c>
      <c r="N17" s="15">
        <f t="shared" si="2"/>
        <v>0</v>
      </c>
      <c r="O17" s="15">
        <f t="shared" si="2"/>
        <v>0</v>
      </c>
      <c r="P17" s="27">
        <f t="shared" si="0"/>
        <v>0</v>
      </c>
      <c r="Q17" s="22">
        <f t="shared" si="3"/>
        <v>0</v>
      </c>
      <c r="R17" s="22">
        <f t="shared" si="9"/>
        <v>0</v>
      </c>
      <c r="S17" s="22">
        <f t="shared" si="4"/>
        <v>0</v>
      </c>
      <c r="T17" s="66">
        <f t="shared" si="8"/>
        <v>0</v>
      </c>
      <c r="V17" s="75">
        <f t="shared" si="1"/>
        <v>0</v>
      </c>
      <c r="W17" s="76"/>
      <c r="X17" s="73"/>
      <c r="Y17" s="73"/>
      <c r="AA17" s="1" t="s">
        <v>45</v>
      </c>
    </row>
    <row r="18" spans="2:28" s="1" customFormat="1" x14ac:dyDescent="0.15">
      <c r="B18" s="69">
        <f>IF(P18=0,0,15)</f>
        <v>0</v>
      </c>
      <c r="C18" s="37"/>
      <c r="D18" s="106">
        <f t="shared" si="5"/>
        <v>0</v>
      </c>
      <c r="E18" s="49"/>
      <c r="F18" s="44"/>
      <c r="G18" s="44"/>
      <c r="H18" s="45"/>
      <c r="I18" s="82">
        <f t="shared" si="6"/>
        <v>0</v>
      </c>
      <c r="J18" s="19">
        <f t="shared" si="7"/>
        <v>0</v>
      </c>
      <c r="K18" s="17">
        <v>0</v>
      </c>
      <c r="L18" s="12">
        <f t="shared" si="2"/>
        <v>0</v>
      </c>
      <c r="M18" s="12">
        <f t="shared" si="2"/>
        <v>0</v>
      </c>
      <c r="N18" s="12">
        <f t="shared" si="2"/>
        <v>0</v>
      </c>
      <c r="O18" s="12">
        <f t="shared" si="2"/>
        <v>0</v>
      </c>
      <c r="P18" s="26">
        <f t="shared" si="0"/>
        <v>0</v>
      </c>
      <c r="Q18" s="21">
        <f t="shared" si="3"/>
        <v>0</v>
      </c>
      <c r="R18" s="68">
        <f t="shared" si="9"/>
        <v>0</v>
      </c>
      <c r="S18" s="21">
        <f t="shared" si="4"/>
        <v>0</v>
      </c>
      <c r="T18" s="65">
        <f t="shared" si="8"/>
        <v>0</v>
      </c>
      <c r="V18" s="74">
        <f t="shared" si="1"/>
        <v>0</v>
      </c>
      <c r="W18" s="76"/>
      <c r="X18" s="73"/>
      <c r="Y18" s="73"/>
      <c r="AB18" s="1" t="s">
        <v>46</v>
      </c>
    </row>
    <row r="19" spans="2:28" s="1" customFormat="1" x14ac:dyDescent="0.15">
      <c r="B19" s="70">
        <f>IF(P19=0,0,16)</f>
        <v>0</v>
      </c>
      <c r="C19" s="36"/>
      <c r="D19" s="105">
        <f t="shared" si="5"/>
        <v>0</v>
      </c>
      <c r="E19" s="46"/>
      <c r="F19" s="47"/>
      <c r="G19" s="47"/>
      <c r="H19" s="48"/>
      <c r="I19" s="34">
        <f t="shared" si="6"/>
        <v>0</v>
      </c>
      <c r="J19" s="20">
        <f t="shared" si="7"/>
        <v>0</v>
      </c>
      <c r="K19" s="18">
        <v>0</v>
      </c>
      <c r="L19" s="15">
        <f t="shared" si="2"/>
        <v>0</v>
      </c>
      <c r="M19" s="15">
        <f t="shared" si="2"/>
        <v>0</v>
      </c>
      <c r="N19" s="15">
        <f t="shared" si="2"/>
        <v>0</v>
      </c>
      <c r="O19" s="15">
        <f t="shared" si="2"/>
        <v>0</v>
      </c>
      <c r="P19" s="27">
        <f t="shared" si="0"/>
        <v>0</v>
      </c>
      <c r="Q19" s="22">
        <f t="shared" si="3"/>
        <v>0</v>
      </c>
      <c r="R19" s="22">
        <f t="shared" si="9"/>
        <v>0</v>
      </c>
      <c r="S19" s="22">
        <f t="shared" si="4"/>
        <v>0</v>
      </c>
      <c r="T19" s="66">
        <f t="shared" si="8"/>
        <v>0</v>
      </c>
      <c r="V19" s="75">
        <f t="shared" si="1"/>
        <v>0</v>
      </c>
      <c r="W19" s="76"/>
      <c r="X19" s="73"/>
      <c r="Y19" s="73"/>
    </row>
    <row r="20" spans="2:28" s="1" customFormat="1" x14ac:dyDescent="0.15">
      <c r="B20" s="69">
        <f>IF(P20=0,0,17)</f>
        <v>0</v>
      </c>
      <c r="C20" s="37"/>
      <c r="D20" s="106">
        <f t="shared" si="5"/>
        <v>0</v>
      </c>
      <c r="E20" s="49"/>
      <c r="F20" s="44"/>
      <c r="G20" s="44"/>
      <c r="H20" s="45"/>
      <c r="I20" s="82">
        <f t="shared" si="6"/>
        <v>0</v>
      </c>
      <c r="J20" s="19">
        <f t="shared" si="7"/>
        <v>0</v>
      </c>
      <c r="K20" s="17">
        <v>0</v>
      </c>
      <c r="L20" s="12">
        <f t="shared" si="2"/>
        <v>0</v>
      </c>
      <c r="M20" s="12">
        <f t="shared" si="2"/>
        <v>0</v>
      </c>
      <c r="N20" s="12">
        <f t="shared" si="2"/>
        <v>0</v>
      </c>
      <c r="O20" s="12">
        <f t="shared" si="2"/>
        <v>0</v>
      </c>
      <c r="P20" s="26">
        <f t="shared" si="0"/>
        <v>0</v>
      </c>
      <c r="Q20" s="21">
        <f t="shared" si="3"/>
        <v>0</v>
      </c>
      <c r="R20" s="68">
        <f t="shared" si="9"/>
        <v>0</v>
      </c>
      <c r="S20" s="21">
        <f t="shared" si="4"/>
        <v>0</v>
      </c>
      <c r="T20" s="65">
        <f t="shared" si="8"/>
        <v>0</v>
      </c>
      <c r="V20" s="74">
        <f t="shared" si="1"/>
        <v>0</v>
      </c>
      <c r="W20" s="76"/>
      <c r="X20" s="73"/>
      <c r="Y20" s="73"/>
    </row>
    <row r="21" spans="2:28" s="1" customFormat="1" x14ac:dyDescent="0.15">
      <c r="B21" s="70">
        <f>IF(P21=0,0,18)</f>
        <v>0</v>
      </c>
      <c r="C21" s="36"/>
      <c r="D21" s="105">
        <f t="shared" si="5"/>
        <v>0</v>
      </c>
      <c r="E21" s="46"/>
      <c r="F21" s="47"/>
      <c r="G21" s="47"/>
      <c r="H21" s="48"/>
      <c r="I21" s="34">
        <f t="shared" si="6"/>
        <v>0</v>
      </c>
      <c r="J21" s="20">
        <f t="shared" si="7"/>
        <v>0</v>
      </c>
      <c r="K21" s="18">
        <v>0</v>
      </c>
      <c r="L21" s="15">
        <f t="shared" si="2"/>
        <v>0</v>
      </c>
      <c r="M21" s="15">
        <f t="shared" si="2"/>
        <v>0</v>
      </c>
      <c r="N21" s="15">
        <f t="shared" si="2"/>
        <v>0</v>
      </c>
      <c r="O21" s="15">
        <f t="shared" si="2"/>
        <v>0</v>
      </c>
      <c r="P21" s="27">
        <f t="shared" si="0"/>
        <v>0</v>
      </c>
      <c r="Q21" s="22">
        <f t="shared" si="3"/>
        <v>0</v>
      </c>
      <c r="R21" s="22">
        <f t="shared" si="9"/>
        <v>0</v>
      </c>
      <c r="S21" s="22">
        <f t="shared" si="4"/>
        <v>0</v>
      </c>
      <c r="T21" s="66">
        <f t="shared" si="8"/>
        <v>0</v>
      </c>
      <c r="V21" s="75">
        <f t="shared" si="1"/>
        <v>0</v>
      </c>
      <c r="W21" s="76"/>
      <c r="X21" s="73"/>
      <c r="Y21" s="73"/>
    </row>
    <row r="22" spans="2:28" s="1" customFormat="1" x14ac:dyDescent="0.15">
      <c r="B22" s="69">
        <f>IF(P22=0,0,19)</f>
        <v>0</v>
      </c>
      <c r="C22" s="37"/>
      <c r="D22" s="106">
        <f t="shared" si="5"/>
        <v>0</v>
      </c>
      <c r="E22" s="49"/>
      <c r="F22" s="44"/>
      <c r="G22" s="44"/>
      <c r="H22" s="45"/>
      <c r="I22" s="82">
        <f t="shared" si="6"/>
        <v>0</v>
      </c>
      <c r="J22" s="19">
        <f t="shared" si="7"/>
        <v>0</v>
      </c>
      <c r="K22" s="17">
        <v>0</v>
      </c>
      <c r="L22" s="12">
        <f t="shared" si="2"/>
        <v>0</v>
      </c>
      <c r="M22" s="12">
        <f t="shared" si="2"/>
        <v>0</v>
      </c>
      <c r="N22" s="12">
        <f t="shared" si="2"/>
        <v>0</v>
      </c>
      <c r="O22" s="12">
        <f t="shared" si="2"/>
        <v>0</v>
      </c>
      <c r="P22" s="26">
        <f t="shared" si="0"/>
        <v>0</v>
      </c>
      <c r="Q22" s="21">
        <f t="shared" si="3"/>
        <v>0</v>
      </c>
      <c r="R22" s="68">
        <f t="shared" si="9"/>
        <v>0</v>
      </c>
      <c r="S22" s="21">
        <f t="shared" si="4"/>
        <v>0</v>
      </c>
      <c r="T22" s="65">
        <f t="shared" si="8"/>
        <v>0</v>
      </c>
      <c r="V22" s="74">
        <f t="shared" si="1"/>
        <v>0</v>
      </c>
      <c r="W22" s="76"/>
      <c r="X22" s="73"/>
      <c r="Y22" s="73"/>
    </row>
    <row r="23" spans="2:28" s="1" customFormat="1" x14ac:dyDescent="0.15">
      <c r="B23" s="70">
        <f>IF(P23=0,0,20)</f>
        <v>0</v>
      </c>
      <c r="C23" s="36"/>
      <c r="D23" s="105">
        <f t="shared" si="5"/>
        <v>0</v>
      </c>
      <c r="E23" s="46"/>
      <c r="F23" s="47"/>
      <c r="G23" s="47"/>
      <c r="H23" s="48"/>
      <c r="I23" s="34">
        <f t="shared" si="6"/>
        <v>0</v>
      </c>
      <c r="J23" s="20">
        <f t="shared" si="7"/>
        <v>0</v>
      </c>
      <c r="K23" s="18">
        <v>0</v>
      </c>
      <c r="L23" s="15">
        <f t="shared" si="2"/>
        <v>0</v>
      </c>
      <c r="M23" s="15">
        <f t="shared" si="2"/>
        <v>0</v>
      </c>
      <c r="N23" s="15">
        <f t="shared" si="2"/>
        <v>0</v>
      </c>
      <c r="O23" s="15">
        <f t="shared" si="2"/>
        <v>0</v>
      </c>
      <c r="P23" s="27">
        <f t="shared" si="0"/>
        <v>0</v>
      </c>
      <c r="Q23" s="22">
        <f t="shared" si="3"/>
        <v>0</v>
      </c>
      <c r="R23" s="22">
        <f t="shared" si="9"/>
        <v>0</v>
      </c>
      <c r="S23" s="22">
        <f t="shared" si="4"/>
        <v>0</v>
      </c>
      <c r="T23" s="66">
        <f t="shared" si="8"/>
        <v>0</v>
      </c>
      <c r="V23" s="75">
        <f t="shared" si="1"/>
        <v>0</v>
      </c>
      <c r="W23" s="76"/>
      <c r="X23" s="73"/>
      <c r="Y23" s="73"/>
    </row>
    <row r="24" spans="2:28" s="1" customFormat="1" x14ac:dyDescent="0.15">
      <c r="B24" s="69">
        <f>IF(P24=0,0,21)</f>
        <v>0</v>
      </c>
      <c r="C24" s="37"/>
      <c r="D24" s="106">
        <f t="shared" si="5"/>
        <v>0</v>
      </c>
      <c r="E24" s="49"/>
      <c r="F24" s="44"/>
      <c r="G24" s="44"/>
      <c r="H24" s="45"/>
      <c r="I24" s="82">
        <f t="shared" si="6"/>
        <v>0</v>
      </c>
      <c r="J24" s="19">
        <f t="shared" si="7"/>
        <v>0</v>
      </c>
      <c r="K24" s="17">
        <v>0</v>
      </c>
      <c r="L24" s="12">
        <f t="shared" si="2"/>
        <v>0</v>
      </c>
      <c r="M24" s="12">
        <f t="shared" si="2"/>
        <v>0</v>
      </c>
      <c r="N24" s="12">
        <f t="shared" si="2"/>
        <v>0</v>
      </c>
      <c r="O24" s="12">
        <f t="shared" si="2"/>
        <v>0</v>
      </c>
      <c r="P24" s="26">
        <f t="shared" si="0"/>
        <v>0</v>
      </c>
      <c r="Q24" s="21">
        <f t="shared" si="3"/>
        <v>0</v>
      </c>
      <c r="R24" s="68">
        <f t="shared" si="9"/>
        <v>0</v>
      </c>
      <c r="S24" s="21">
        <f t="shared" si="4"/>
        <v>0</v>
      </c>
      <c r="T24" s="65">
        <f t="shared" si="8"/>
        <v>0</v>
      </c>
      <c r="V24" s="74">
        <f t="shared" si="1"/>
        <v>0</v>
      </c>
      <c r="W24" s="76"/>
      <c r="X24" s="73"/>
      <c r="Y24" s="73"/>
    </row>
    <row r="25" spans="2:28" s="1" customFormat="1" x14ac:dyDescent="0.15">
      <c r="B25" s="70">
        <f>IF(P25=0,0,22)</f>
        <v>0</v>
      </c>
      <c r="C25" s="36"/>
      <c r="D25" s="105">
        <f t="shared" si="5"/>
        <v>0</v>
      </c>
      <c r="E25" s="46"/>
      <c r="F25" s="47"/>
      <c r="G25" s="47"/>
      <c r="H25" s="48"/>
      <c r="I25" s="34">
        <f t="shared" si="6"/>
        <v>0</v>
      </c>
      <c r="J25" s="20">
        <f t="shared" si="7"/>
        <v>0</v>
      </c>
      <c r="K25" s="18">
        <v>0</v>
      </c>
      <c r="L25" s="15">
        <f t="shared" si="2"/>
        <v>0</v>
      </c>
      <c r="M25" s="15">
        <f t="shared" si="2"/>
        <v>0</v>
      </c>
      <c r="N25" s="15">
        <f t="shared" si="2"/>
        <v>0</v>
      </c>
      <c r="O25" s="15">
        <f t="shared" si="2"/>
        <v>0</v>
      </c>
      <c r="P25" s="27">
        <f t="shared" si="0"/>
        <v>0</v>
      </c>
      <c r="Q25" s="22">
        <f t="shared" si="3"/>
        <v>0</v>
      </c>
      <c r="R25" s="22">
        <f t="shared" si="9"/>
        <v>0</v>
      </c>
      <c r="S25" s="22">
        <f t="shared" si="4"/>
        <v>0</v>
      </c>
      <c r="T25" s="66">
        <f t="shared" si="8"/>
        <v>0</v>
      </c>
      <c r="V25" s="75">
        <f t="shared" si="1"/>
        <v>0</v>
      </c>
      <c r="W25" s="76"/>
      <c r="X25" s="73"/>
      <c r="Y25" s="73"/>
    </row>
    <row r="26" spans="2:28" s="1" customFormat="1" x14ac:dyDescent="0.15">
      <c r="B26" s="69">
        <f>IF(P26=0,0,23)</f>
        <v>0</v>
      </c>
      <c r="C26" s="37"/>
      <c r="D26" s="106">
        <f t="shared" si="5"/>
        <v>0</v>
      </c>
      <c r="E26" s="49"/>
      <c r="F26" s="44"/>
      <c r="G26" s="44"/>
      <c r="H26" s="45"/>
      <c r="I26" s="82">
        <f t="shared" si="6"/>
        <v>0</v>
      </c>
      <c r="J26" s="19">
        <f t="shared" si="7"/>
        <v>0</v>
      </c>
      <c r="K26" s="17">
        <v>0</v>
      </c>
      <c r="L26" s="12">
        <f t="shared" si="2"/>
        <v>0</v>
      </c>
      <c r="M26" s="12">
        <f t="shared" si="2"/>
        <v>0</v>
      </c>
      <c r="N26" s="12">
        <f t="shared" si="2"/>
        <v>0</v>
      </c>
      <c r="O26" s="12">
        <f t="shared" si="2"/>
        <v>0</v>
      </c>
      <c r="P26" s="26">
        <f t="shared" si="0"/>
        <v>0</v>
      </c>
      <c r="Q26" s="21">
        <f t="shared" si="3"/>
        <v>0</v>
      </c>
      <c r="R26" s="68">
        <f t="shared" si="9"/>
        <v>0</v>
      </c>
      <c r="S26" s="21">
        <f t="shared" si="4"/>
        <v>0</v>
      </c>
      <c r="T26" s="65">
        <f t="shared" si="8"/>
        <v>0</v>
      </c>
      <c r="V26" s="74">
        <f t="shared" si="1"/>
        <v>0</v>
      </c>
      <c r="W26" s="76"/>
      <c r="X26" s="73"/>
      <c r="Y26" s="73"/>
    </row>
    <row r="27" spans="2:28" s="1" customFormat="1" x14ac:dyDescent="0.15">
      <c r="B27" s="70">
        <f>IF(P27=0,0,24)</f>
        <v>0</v>
      </c>
      <c r="C27" s="36"/>
      <c r="D27" s="105">
        <f t="shared" si="5"/>
        <v>0</v>
      </c>
      <c r="E27" s="46"/>
      <c r="F27" s="47"/>
      <c r="G27" s="47"/>
      <c r="H27" s="48"/>
      <c r="I27" s="34">
        <f t="shared" si="6"/>
        <v>0</v>
      </c>
      <c r="J27" s="20">
        <f t="shared" si="7"/>
        <v>0</v>
      </c>
      <c r="K27" s="18">
        <v>0</v>
      </c>
      <c r="L27" s="15">
        <f t="shared" si="2"/>
        <v>0</v>
      </c>
      <c r="M27" s="15">
        <f t="shared" si="2"/>
        <v>0</v>
      </c>
      <c r="N27" s="15">
        <f t="shared" si="2"/>
        <v>0</v>
      </c>
      <c r="O27" s="15">
        <f t="shared" si="2"/>
        <v>0</v>
      </c>
      <c r="P27" s="27">
        <f t="shared" si="0"/>
        <v>0</v>
      </c>
      <c r="Q27" s="22">
        <f t="shared" si="3"/>
        <v>0</v>
      </c>
      <c r="R27" s="22">
        <f t="shared" si="9"/>
        <v>0</v>
      </c>
      <c r="S27" s="22">
        <f t="shared" si="4"/>
        <v>0</v>
      </c>
      <c r="T27" s="66">
        <f t="shared" si="8"/>
        <v>0</v>
      </c>
      <c r="V27" s="75">
        <f t="shared" si="1"/>
        <v>0</v>
      </c>
      <c r="W27" s="76"/>
      <c r="X27" s="73"/>
      <c r="Y27" s="73"/>
    </row>
    <row r="28" spans="2:28" s="1" customFormat="1" x14ac:dyDescent="0.15">
      <c r="B28" s="69">
        <f>IF(P28=0,0,25)</f>
        <v>0</v>
      </c>
      <c r="C28" s="35"/>
      <c r="D28" s="106">
        <f t="shared" si="5"/>
        <v>0</v>
      </c>
      <c r="E28" s="49"/>
      <c r="F28" s="44"/>
      <c r="G28" s="44"/>
      <c r="H28" s="45"/>
      <c r="I28" s="82">
        <f t="shared" si="6"/>
        <v>0</v>
      </c>
      <c r="J28" s="19">
        <f t="shared" si="7"/>
        <v>0</v>
      </c>
      <c r="K28" s="17">
        <v>0</v>
      </c>
      <c r="L28" s="12">
        <f t="shared" si="2"/>
        <v>0</v>
      </c>
      <c r="M28" s="12">
        <f t="shared" si="2"/>
        <v>0</v>
      </c>
      <c r="N28" s="12">
        <f t="shared" si="2"/>
        <v>0</v>
      </c>
      <c r="O28" s="12">
        <f t="shared" si="2"/>
        <v>0</v>
      </c>
      <c r="P28" s="26">
        <f t="shared" si="0"/>
        <v>0</v>
      </c>
      <c r="Q28" s="21">
        <f t="shared" si="3"/>
        <v>0</v>
      </c>
      <c r="R28" s="68">
        <f t="shared" si="9"/>
        <v>0</v>
      </c>
      <c r="S28" s="21">
        <f t="shared" si="4"/>
        <v>0</v>
      </c>
      <c r="T28" s="65">
        <f t="shared" si="8"/>
        <v>0</v>
      </c>
      <c r="V28" s="74">
        <f t="shared" si="1"/>
        <v>0</v>
      </c>
      <c r="W28" s="76"/>
      <c r="X28" s="73"/>
      <c r="Y28" s="73"/>
    </row>
    <row r="29" spans="2:28" s="1" customFormat="1" x14ac:dyDescent="0.15">
      <c r="B29" s="70">
        <f>IF(P29=0,0,26)</f>
        <v>0</v>
      </c>
      <c r="C29" s="38"/>
      <c r="D29" s="105">
        <f t="shared" si="5"/>
        <v>0</v>
      </c>
      <c r="E29" s="46"/>
      <c r="F29" s="47"/>
      <c r="G29" s="47"/>
      <c r="H29" s="48"/>
      <c r="I29" s="34">
        <f t="shared" si="6"/>
        <v>0</v>
      </c>
      <c r="J29" s="20">
        <f t="shared" si="7"/>
        <v>0</v>
      </c>
      <c r="K29" s="18">
        <v>0</v>
      </c>
      <c r="L29" s="15">
        <f t="shared" si="2"/>
        <v>0</v>
      </c>
      <c r="M29" s="15">
        <f t="shared" si="2"/>
        <v>0</v>
      </c>
      <c r="N29" s="15">
        <f t="shared" si="2"/>
        <v>0</v>
      </c>
      <c r="O29" s="15">
        <f t="shared" si="2"/>
        <v>0</v>
      </c>
      <c r="P29" s="27">
        <f t="shared" si="0"/>
        <v>0</v>
      </c>
      <c r="Q29" s="22">
        <f t="shared" si="3"/>
        <v>0</v>
      </c>
      <c r="R29" s="22">
        <f t="shared" si="9"/>
        <v>0</v>
      </c>
      <c r="S29" s="22">
        <f t="shared" si="4"/>
        <v>0</v>
      </c>
      <c r="T29" s="66">
        <f t="shared" si="8"/>
        <v>0</v>
      </c>
      <c r="V29" s="75">
        <f t="shared" si="1"/>
        <v>0</v>
      </c>
      <c r="W29" s="76"/>
      <c r="X29" s="73"/>
      <c r="Y29" s="73"/>
    </row>
    <row r="30" spans="2:28" x14ac:dyDescent="0.15">
      <c r="B30" s="69">
        <f>IF(P30=0,0,27)</f>
        <v>0</v>
      </c>
      <c r="C30" s="37"/>
      <c r="D30" s="106">
        <f t="shared" si="5"/>
        <v>0</v>
      </c>
      <c r="E30" s="49"/>
      <c r="F30" s="44"/>
      <c r="G30" s="44"/>
      <c r="H30" s="45"/>
      <c r="I30" s="82">
        <f t="shared" si="6"/>
        <v>0</v>
      </c>
      <c r="J30" s="19">
        <f t="shared" si="7"/>
        <v>0</v>
      </c>
      <c r="K30" s="17">
        <v>0</v>
      </c>
      <c r="L30" s="12">
        <f t="shared" si="2"/>
        <v>0</v>
      </c>
      <c r="M30" s="12">
        <f t="shared" si="2"/>
        <v>0</v>
      </c>
      <c r="N30" s="12">
        <f t="shared" si="2"/>
        <v>0</v>
      </c>
      <c r="O30" s="12">
        <f t="shared" si="2"/>
        <v>0</v>
      </c>
      <c r="P30" s="26">
        <f t="shared" si="0"/>
        <v>0</v>
      </c>
      <c r="Q30" s="23">
        <f t="shared" si="3"/>
        <v>0</v>
      </c>
      <c r="R30" s="68">
        <f t="shared" si="9"/>
        <v>0</v>
      </c>
      <c r="S30" s="21">
        <f t="shared" si="4"/>
        <v>0</v>
      </c>
      <c r="T30" s="65">
        <f t="shared" si="8"/>
        <v>0</v>
      </c>
      <c r="V30" s="74">
        <f t="shared" si="1"/>
        <v>0</v>
      </c>
      <c r="W30" s="76"/>
      <c r="X30" s="77"/>
      <c r="Y30" s="77"/>
    </row>
    <row r="31" spans="2:28" x14ac:dyDescent="0.15">
      <c r="B31" s="70">
        <f>IF(P31=0,0,28)</f>
        <v>0</v>
      </c>
      <c r="C31" s="38"/>
      <c r="D31" s="105">
        <f t="shared" si="5"/>
        <v>0</v>
      </c>
      <c r="E31" s="46"/>
      <c r="F31" s="47"/>
      <c r="G31" s="47"/>
      <c r="H31" s="48"/>
      <c r="I31" s="34">
        <f t="shared" si="6"/>
        <v>0</v>
      </c>
      <c r="J31" s="20">
        <f t="shared" si="7"/>
        <v>0</v>
      </c>
      <c r="K31" s="18">
        <v>0</v>
      </c>
      <c r="L31" s="15">
        <f t="shared" si="2"/>
        <v>0</v>
      </c>
      <c r="M31" s="15">
        <f t="shared" si="2"/>
        <v>0</v>
      </c>
      <c r="N31" s="15">
        <f t="shared" si="2"/>
        <v>0</v>
      </c>
      <c r="O31" s="15">
        <f t="shared" si="2"/>
        <v>0</v>
      </c>
      <c r="P31" s="27">
        <f t="shared" si="0"/>
        <v>0</v>
      </c>
      <c r="Q31" s="24">
        <f t="shared" si="3"/>
        <v>0</v>
      </c>
      <c r="R31" s="22">
        <f t="shared" si="9"/>
        <v>0</v>
      </c>
      <c r="S31" s="22">
        <f t="shared" si="4"/>
        <v>0</v>
      </c>
      <c r="T31" s="66">
        <f t="shared" si="8"/>
        <v>0</v>
      </c>
      <c r="V31" s="75">
        <f t="shared" si="1"/>
        <v>0</v>
      </c>
      <c r="W31" s="76"/>
      <c r="X31" s="77"/>
      <c r="Y31" s="77"/>
    </row>
    <row r="32" spans="2:28" x14ac:dyDescent="0.15">
      <c r="B32" s="69">
        <f>IF(P32=0,0,29)</f>
        <v>0</v>
      </c>
      <c r="C32" s="35"/>
      <c r="D32" s="106">
        <f t="shared" si="5"/>
        <v>0</v>
      </c>
      <c r="E32" s="49"/>
      <c r="F32" s="44"/>
      <c r="G32" s="44"/>
      <c r="H32" s="45"/>
      <c r="I32" s="82">
        <f t="shared" si="6"/>
        <v>0</v>
      </c>
      <c r="J32" s="19">
        <f t="shared" si="7"/>
        <v>0</v>
      </c>
      <c r="K32" s="17">
        <v>0</v>
      </c>
      <c r="L32" s="12">
        <f t="shared" si="2"/>
        <v>0</v>
      </c>
      <c r="M32" s="12">
        <f t="shared" si="2"/>
        <v>0</v>
      </c>
      <c r="N32" s="12">
        <f t="shared" si="2"/>
        <v>0</v>
      </c>
      <c r="O32" s="12">
        <f t="shared" si="2"/>
        <v>0</v>
      </c>
      <c r="P32" s="26">
        <f t="shared" si="0"/>
        <v>0</v>
      </c>
      <c r="Q32" s="23">
        <f t="shared" si="3"/>
        <v>0</v>
      </c>
      <c r="R32" s="68">
        <f t="shared" si="9"/>
        <v>0</v>
      </c>
      <c r="S32" s="21">
        <f t="shared" si="4"/>
        <v>0</v>
      </c>
      <c r="T32" s="65">
        <f t="shared" si="8"/>
        <v>0</v>
      </c>
      <c r="V32" s="74">
        <f t="shared" si="1"/>
        <v>0</v>
      </c>
      <c r="W32" s="76"/>
      <c r="X32" s="77"/>
      <c r="Y32" s="77"/>
    </row>
    <row r="33" spans="2:25" s="1" customFormat="1" ht="14.25" thickBot="1" x14ac:dyDescent="0.2">
      <c r="B33" s="71">
        <f>IF(P33=0,0,30)</f>
        <v>0</v>
      </c>
      <c r="C33" s="39"/>
      <c r="D33" s="107">
        <f t="shared" si="5"/>
        <v>0</v>
      </c>
      <c r="E33" s="50"/>
      <c r="F33" s="51"/>
      <c r="G33" s="51"/>
      <c r="H33" s="52"/>
      <c r="I33" s="34">
        <f t="shared" si="6"/>
        <v>0</v>
      </c>
      <c r="J33" s="57">
        <f t="shared" si="7"/>
        <v>0</v>
      </c>
      <c r="K33" s="58">
        <v>0</v>
      </c>
      <c r="L33" s="59">
        <f t="shared" si="2"/>
        <v>0</v>
      </c>
      <c r="M33" s="59">
        <f t="shared" si="2"/>
        <v>0</v>
      </c>
      <c r="N33" s="59">
        <f t="shared" si="2"/>
        <v>0</v>
      </c>
      <c r="O33" s="59">
        <f t="shared" si="2"/>
        <v>0</v>
      </c>
      <c r="P33" s="60">
        <f t="shared" si="0"/>
        <v>0</v>
      </c>
      <c r="Q33" s="25">
        <f t="shared" si="3"/>
        <v>0</v>
      </c>
      <c r="R33" s="25">
        <f t="shared" si="9"/>
        <v>0</v>
      </c>
      <c r="S33" s="25">
        <f t="shared" si="4"/>
        <v>0</v>
      </c>
      <c r="T33" s="67">
        <f t="shared" si="8"/>
        <v>0</v>
      </c>
      <c r="V33" s="78">
        <f t="shared" si="1"/>
        <v>0</v>
      </c>
      <c r="W33" s="79"/>
      <c r="X33" s="73"/>
      <c r="Y33" s="73"/>
    </row>
    <row r="34" spans="2:25" hidden="1" x14ac:dyDescent="0.15">
      <c r="B34" s="6">
        <f>MAX(B4:B33)</f>
        <v>0</v>
      </c>
      <c r="C34" s="13"/>
      <c r="D34" s="54">
        <f t="shared" si="5"/>
        <v>0</v>
      </c>
      <c r="H34" s="55" t="s">
        <v>22</v>
      </c>
      <c r="I34" s="29">
        <f>MAX(I4:I33)</f>
        <v>0</v>
      </c>
      <c r="J34" s="30">
        <f>IF(P34=0,0,S$34+R34-P34)-I34</f>
        <v>0</v>
      </c>
      <c r="K34" s="6">
        <f>MAX(K4:K33)</f>
        <v>0</v>
      </c>
      <c r="O34" s="1"/>
      <c r="R34" s="6" t="s">
        <v>17</v>
      </c>
      <c r="S34" s="56">
        <f>IF(MAX(S4:S33)&lt;=0,0,MAX(S4:S33))</f>
        <v>0</v>
      </c>
    </row>
    <row r="35" spans="2:25" hidden="1" x14ac:dyDescent="0.15">
      <c r="C35" s="13" t="s">
        <v>21</v>
      </c>
      <c r="D35" s="31">
        <f>MAX(D4:D34)</f>
        <v>0</v>
      </c>
      <c r="O35" s="1"/>
      <c r="R35" s="6" t="s">
        <v>18</v>
      </c>
      <c r="S35" s="28">
        <f>IF(S34=0,0,IF(MATCH(S34,S4:S33,0)&gt;$B$34,0,MATCH(S34,S4:S33,0)))</f>
        <v>0</v>
      </c>
    </row>
    <row r="36" spans="2:25" x14ac:dyDescent="0.15">
      <c r="O36" s="1"/>
    </row>
    <row r="37" spans="2:25" x14ac:dyDescent="0.15">
      <c r="O37" s="1"/>
    </row>
    <row r="38" spans="2:25" x14ac:dyDescent="0.15">
      <c r="O38" s="1"/>
    </row>
    <row r="39" spans="2:25" x14ac:dyDescent="0.15">
      <c r="O39" s="1"/>
    </row>
    <row r="40" spans="2:25" x14ac:dyDescent="0.15">
      <c r="O40" s="2"/>
    </row>
  </sheetData>
  <sheetProtection password="ECF2" sheet="1" objects="1" scenarios="1" selectLockedCells="1"/>
  <phoneticPr fontId="2"/>
  <pageMargins left="0.7" right="0.7" top="0.75" bottom="0.75" header="0.3" footer="0.3"/>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B1:AB40"/>
  <sheetViews>
    <sheetView zoomScale="90" zoomScaleNormal="90" workbookViewId="0">
      <selection activeCell="AA9" sqref="AA9"/>
    </sheetView>
  </sheetViews>
  <sheetFormatPr defaultRowHeight="13.5" x14ac:dyDescent="0.15"/>
  <cols>
    <col min="1" max="1" width="2.75" style="6" customWidth="1"/>
    <col min="2" max="2" width="3.625" style="6" customWidth="1"/>
    <col min="3" max="3" width="17.25" style="6" bestFit="1" customWidth="1"/>
    <col min="4" max="4" width="8" style="6" hidden="1" customWidth="1"/>
    <col min="5" max="8" width="10.625" style="53" customWidth="1"/>
    <col min="9" max="9" width="5.875" style="6" hidden="1" customWidth="1"/>
    <col min="10" max="11" width="6.375" style="6" hidden="1" customWidth="1"/>
    <col min="12" max="15" width="7" style="6" hidden="1" customWidth="1"/>
    <col min="16" max="16" width="6.5" style="6" hidden="1" customWidth="1"/>
    <col min="17" max="20" width="9" style="6" hidden="1" customWidth="1"/>
    <col min="21" max="21" width="0" style="6" hidden="1" customWidth="1"/>
    <col min="22" max="22" width="10.25" style="6" customWidth="1"/>
    <col min="23" max="23" width="9" style="6"/>
    <col min="24" max="24" width="12" style="6" customWidth="1"/>
    <col min="25" max="25" width="12.375" style="6" customWidth="1"/>
    <col min="26" max="16384" width="9" style="6"/>
  </cols>
  <sheetData>
    <row r="1" spans="2:28" s="1" customFormat="1" ht="6.75" customHeight="1" x14ac:dyDescent="0.15">
      <c r="D1" s="2"/>
      <c r="E1" s="40"/>
      <c r="F1" s="40"/>
      <c r="G1" s="41"/>
      <c r="H1" s="42"/>
      <c r="I1" s="3"/>
      <c r="J1" s="4"/>
      <c r="P1" s="2"/>
    </row>
    <row r="2" spans="2:28" s="1" customFormat="1" ht="21.75" customHeight="1" thickBot="1" x14ac:dyDescent="0.2">
      <c r="D2" s="2"/>
      <c r="E2" s="40"/>
      <c r="F2" s="40"/>
      <c r="G2" s="41"/>
      <c r="H2" s="41"/>
      <c r="I2" s="3" t="s">
        <v>28</v>
      </c>
      <c r="J2" s="4"/>
      <c r="K2" s="1" t="s">
        <v>29</v>
      </c>
      <c r="P2" s="5"/>
      <c r="Q2" s="61"/>
      <c r="R2" s="61"/>
      <c r="S2" s="61"/>
      <c r="T2" s="61"/>
      <c r="V2" s="83" t="s">
        <v>27</v>
      </c>
      <c r="W2" s="84"/>
      <c r="X2" s="85"/>
      <c r="Y2" s="85"/>
    </row>
    <row r="3" spans="2:28" s="1" customFormat="1" ht="24" customHeight="1" thickBot="1" x14ac:dyDescent="0.2">
      <c r="B3" s="88" t="s">
        <v>13</v>
      </c>
      <c r="C3" s="98" t="s">
        <v>5</v>
      </c>
      <c r="D3" s="99" t="s">
        <v>4</v>
      </c>
      <c r="E3" s="100" t="s">
        <v>2</v>
      </c>
      <c r="F3" s="101" t="s">
        <v>1</v>
      </c>
      <c r="G3" s="102" t="s">
        <v>0</v>
      </c>
      <c r="H3" s="103" t="s">
        <v>30</v>
      </c>
      <c r="I3" s="32" t="s">
        <v>19</v>
      </c>
      <c r="J3" s="7" t="s">
        <v>12</v>
      </c>
      <c r="K3" s="16" t="s">
        <v>20</v>
      </c>
      <c r="L3" s="14" t="s">
        <v>7</v>
      </c>
      <c r="M3" s="10" t="s">
        <v>8</v>
      </c>
      <c r="N3" s="11" t="s">
        <v>9</v>
      </c>
      <c r="O3" s="9" t="s">
        <v>10</v>
      </c>
      <c r="P3" s="8" t="s">
        <v>6</v>
      </c>
      <c r="Q3" s="62" t="s">
        <v>11</v>
      </c>
      <c r="R3" s="63" t="s">
        <v>15</v>
      </c>
      <c r="S3" s="63" t="s">
        <v>16</v>
      </c>
      <c r="T3" s="64" t="s">
        <v>14</v>
      </c>
      <c r="V3" s="86" t="s">
        <v>24</v>
      </c>
      <c r="W3" s="87" t="s">
        <v>23</v>
      </c>
      <c r="X3" s="86" t="s">
        <v>26</v>
      </c>
      <c r="Y3" s="86" t="s">
        <v>25</v>
      </c>
    </row>
    <row r="4" spans="2:28" s="1" customFormat="1" x14ac:dyDescent="0.15">
      <c r="B4" s="69">
        <f>IF(P4=0,0,1)</f>
        <v>0</v>
      </c>
      <c r="C4" s="35"/>
      <c r="D4" s="104">
        <v>0</v>
      </c>
      <c r="E4" s="43"/>
      <c r="F4" s="44"/>
      <c r="G4" s="44"/>
      <c r="H4" s="45"/>
      <c r="I4" s="33">
        <v>0</v>
      </c>
      <c r="J4" s="19">
        <f>IF(R4-P4&gt;0,R4-P4,0)</f>
        <v>42</v>
      </c>
      <c r="K4" s="17">
        <f>IF(S$35&lt;=1,0,S$34-I$34)</f>
        <v>0</v>
      </c>
      <c r="L4" s="12">
        <f>E4</f>
        <v>0</v>
      </c>
      <c r="M4" s="12">
        <f>F4</f>
        <v>0</v>
      </c>
      <c r="N4" s="12">
        <f>G4</f>
        <v>0</v>
      </c>
      <c r="O4" s="12">
        <f>H4</f>
        <v>0</v>
      </c>
      <c r="P4" s="26">
        <f t="shared" ref="P4:P33" si="0">IF(SUM(E4:H4)&gt;0,SUM(D4:H4),0)</f>
        <v>0</v>
      </c>
      <c r="Q4" s="21">
        <f>P4+SUM(I4:O4)</f>
        <v>42</v>
      </c>
      <c r="R4" s="21">
        <f>D$35</f>
        <v>42</v>
      </c>
      <c r="S4" s="21">
        <f>IF(P4=0,0,P4-R4)</f>
        <v>0</v>
      </c>
      <c r="T4" s="65">
        <f>IF(R4-P4&gt;0,R4-P4,0)</f>
        <v>42</v>
      </c>
      <c r="V4" s="74">
        <f t="shared" ref="V4:V33" si="1">IF(H4=0,0,H4/X$4)*100</f>
        <v>0</v>
      </c>
      <c r="W4" s="72">
        <f>D35/X4*100</f>
        <v>100</v>
      </c>
      <c r="X4" s="80">
        <f>$D$35+$I$34+$K$34</f>
        <v>42</v>
      </c>
      <c r="Y4" s="81">
        <f>S35</f>
        <v>0</v>
      </c>
      <c r="AA4" s="92" t="s">
        <v>2</v>
      </c>
      <c r="AB4" s="1" t="s">
        <v>31</v>
      </c>
    </row>
    <row r="5" spans="2:28" s="1" customFormat="1" x14ac:dyDescent="0.15">
      <c r="B5" s="70">
        <f>IF(P5=0,0,2)</f>
        <v>2</v>
      </c>
      <c r="C5" s="36" t="s">
        <v>41</v>
      </c>
      <c r="D5" s="105">
        <f>IF(E4+F4+G4&gt;0,D4+E4+F4+G4,0)</f>
        <v>0</v>
      </c>
      <c r="E5" s="46">
        <v>4</v>
      </c>
      <c r="F5" s="47"/>
      <c r="G5" s="47"/>
      <c r="H5" s="48">
        <v>30</v>
      </c>
      <c r="I5" s="34">
        <f>IF((P4&gt;0)*AND(P5=0)*AND(D$35&lt;P$4),P$4-D$35,0)</f>
        <v>0</v>
      </c>
      <c r="J5" s="20">
        <f>IF(P5=0,0,S$34+R5-P5)-I5</f>
        <v>8</v>
      </c>
      <c r="K5" s="18">
        <v>0</v>
      </c>
      <c r="L5" s="15">
        <f t="shared" ref="L5:O33" si="2">E5</f>
        <v>4</v>
      </c>
      <c r="M5" s="15">
        <f t="shared" si="2"/>
        <v>0</v>
      </c>
      <c r="N5" s="15">
        <f t="shared" si="2"/>
        <v>0</v>
      </c>
      <c r="O5" s="15">
        <f t="shared" si="2"/>
        <v>30</v>
      </c>
      <c r="P5" s="27">
        <f t="shared" si="0"/>
        <v>34</v>
      </c>
      <c r="Q5" s="22">
        <f t="shared" ref="Q5:Q33" si="3">P5+SUM(I5:O5)</f>
        <v>76</v>
      </c>
      <c r="R5" s="22">
        <f>IF(P5=0,0,R4+SUM(E4:G4))</f>
        <v>42</v>
      </c>
      <c r="S5" s="22">
        <f t="shared" ref="S5:S33" si="4">IF(P5=0,0,P5-R5)</f>
        <v>-8</v>
      </c>
      <c r="T5" s="66">
        <f>IF(P5=0,0,S$34+R5-P5)</f>
        <v>8</v>
      </c>
      <c r="V5" s="75">
        <f t="shared" si="1"/>
        <v>71.428571428571431</v>
      </c>
      <c r="W5" s="76"/>
      <c r="X5" s="73"/>
      <c r="Y5" s="73" t="s">
        <v>39</v>
      </c>
      <c r="AA5" s="90"/>
      <c r="AB5" s="1" t="s">
        <v>32</v>
      </c>
    </row>
    <row r="6" spans="2:28" s="1" customFormat="1" x14ac:dyDescent="0.15">
      <c r="B6" s="69">
        <f>IF(P6=0,0,3)</f>
        <v>3</v>
      </c>
      <c r="C6" s="35"/>
      <c r="D6" s="106">
        <f t="shared" ref="D6:D34" si="5">IF(E5+F5+G5&gt;0,D5+E5+F5+G5,0)</f>
        <v>4</v>
      </c>
      <c r="E6" s="49"/>
      <c r="F6" s="44"/>
      <c r="G6" s="44">
        <v>4</v>
      </c>
      <c r="H6" s="89"/>
      <c r="I6" s="82">
        <f t="shared" ref="I6:I33" si="6">IF((P5&gt;0)*AND(P6=0)*AND(D$35&lt;P$4),P$4-D$35,0)</f>
        <v>0</v>
      </c>
      <c r="J6" s="19">
        <f t="shared" ref="J6:J33" si="7">IF(P6=0,0,S$34+R6-P6)-I6</f>
        <v>38</v>
      </c>
      <c r="K6" s="17">
        <v>0</v>
      </c>
      <c r="L6" s="12">
        <f t="shared" si="2"/>
        <v>0</v>
      </c>
      <c r="M6" s="12">
        <f t="shared" si="2"/>
        <v>0</v>
      </c>
      <c r="N6" s="12">
        <f t="shared" si="2"/>
        <v>4</v>
      </c>
      <c r="O6" s="12">
        <f t="shared" si="2"/>
        <v>0</v>
      </c>
      <c r="P6" s="26">
        <f t="shared" si="0"/>
        <v>8</v>
      </c>
      <c r="Q6" s="21">
        <f t="shared" si="3"/>
        <v>50</v>
      </c>
      <c r="R6" s="68">
        <f>IF(P6=0,0,R5+SUM(E5:G5))</f>
        <v>46</v>
      </c>
      <c r="S6" s="21">
        <f t="shared" si="4"/>
        <v>-38</v>
      </c>
      <c r="T6" s="65">
        <f t="shared" ref="T6:T33" si="8">IF(P6=0,0,S$34+R6-P6)</f>
        <v>38</v>
      </c>
      <c r="V6" s="74">
        <f t="shared" si="1"/>
        <v>0</v>
      </c>
      <c r="W6" s="76"/>
      <c r="X6" s="73"/>
      <c r="Y6" s="73"/>
      <c r="AA6" s="90"/>
    </row>
    <row r="7" spans="2:28" s="1" customFormat="1" x14ac:dyDescent="0.15">
      <c r="B7" s="70">
        <f>IF(P7=0,0,4)</f>
        <v>4</v>
      </c>
      <c r="C7" s="36" t="s">
        <v>42</v>
      </c>
      <c r="D7" s="105">
        <f t="shared" si="5"/>
        <v>8</v>
      </c>
      <c r="E7" s="46">
        <v>5</v>
      </c>
      <c r="F7" s="47"/>
      <c r="G7" s="47"/>
      <c r="H7" s="48">
        <v>24</v>
      </c>
      <c r="I7" s="34">
        <f t="shared" si="6"/>
        <v>0</v>
      </c>
      <c r="J7" s="20">
        <f t="shared" si="7"/>
        <v>13</v>
      </c>
      <c r="K7" s="18">
        <v>0</v>
      </c>
      <c r="L7" s="15">
        <f t="shared" si="2"/>
        <v>5</v>
      </c>
      <c r="M7" s="15">
        <f t="shared" si="2"/>
        <v>0</v>
      </c>
      <c r="N7" s="15">
        <f t="shared" si="2"/>
        <v>0</v>
      </c>
      <c r="O7" s="15">
        <f t="shared" si="2"/>
        <v>24</v>
      </c>
      <c r="P7" s="27">
        <f t="shared" si="0"/>
        <v>37</v>
      </c>
      <c r="Q7" s="22">
        <f t="shared" si="3"/>
        <v>79</v>
      </c>
      <c r="R7" s="22">
        <f t="shared" ref="R7:R33" si="9">IF(P7=0,0,R6+SUM(E6:G6))</f>
        <v>50</v>
      </c>
      <c r="S7" s="22">
        <f t="shared" si="4"/>
        <v>-13</v>
      </c>
      <c r="T7" s="66">
        <f t="shared" si="8"/>
        <v>13</v>
      </c>
      <c r="V7" s="75">
        <f t="shared" si="1"/>
        <v>57.142857142857139</v>
      </c>
      <c r="W7" s="76"/>
      <c r="X7" s="73"/>
      <c r="Y7" s="73"/>
      <c r="AA7" s="91" t="s">
        <v>1</v>
      </c>
      <c r="AB7" s="1" t="s">
        <v>33</v>
      </c>
    </row>
    <row r="8" spans="2:28" s="1" customFormat="1" x14ac:dyDescent="0.15">
      <c r="B8" s="69">
        <f>IF(P8=0,0,5)</f>
        <v>5</v>
      </c>
      <c r="C8" s="35"/>
      <c r="D8" s="106">
        <f t="shared" si="5"/>
        <v>13</v>
      </c>
      <c r="E8" s="49"/>
      <c r="F8" s="44">
        <v>4</v>
      </c>
      <c r="G8" s="44">
        <v>4</v>
      </c>
      <c r="H8" s="45"/>
      <c r="I8" s="82">
        <f t="shared" si="6"/>
        <v>0</v>
      </c>
      <c r="J8" s="19">
        <f t="shared" si="7"/>
        <v>34</v>
      </c>
      <c r="K8" s="17">
        <v>0</v>
      </c>
      <c r="L8" s="12">
        <f t="shared" si="2"/>
        <v>0</v>
      </c>
      <c r="M8" s="12">
        <f t="shared" si="2"/>
        <v>4</v>
      </c>
      <c r="N8" s="12">
        <f t="shared" si="2"/>
        <v>4</v>
      </c>
      <c r="O8" s="12">
        <f t="shared" si="2"/>
        <v>0</v>
      </c>
      <c r="P8" s="26">
        <f t="shared" si="0"/>
        <v>21</v>
      </c>
      <c r="Q8" s="21">
        <f t="shared" si="3"/>
        <v>63</v>
      </c>
      <c r="R8" s="68">
        <f t="shared" si="9"/>
        <v>55</v>
      </c>
      <c r="S8" s="21">
        <f t="shared" si="4"/>
        <v>-34</v>
      </c>
      <c r="T8" s="65">
        <f t="shared" si="8"/>
        <v>34</v>
      </c>
      <c r="V8" s="74">
        <f t="shared" si="1"/>
        <v>0</v>
      </c>
      <c r="W8" s="76"/>
      <c r="X8" s="73"/>
      <c r="Y8" s="73"/>
      <c r="AA8" s="90"/>
    </row>
    <row r="9" spans="2:28" s="1" customFormat="1" x14ac:dyDescent="0.15">
      <c r="B9" s="70">
        <f>IF(P9=0,0,6)</f>
        <v>6</v>
      </c>
      <c r="C9" s="36" t="s">
        <v>43</v>
      </c>
      <c r="D9" s="105">
        <f t="shared" si="5"/>
        <v>21</v>
      </c>
      <c r="E9" s="46">
        <v>4</v>
      </c>
      <c r="F9" s="47"/>
      <c r="G9" s="47"/>
      <c r="H9" s="48">
        <v>36</v>
      </c>
      <c r="I9" s="34">
        <f t="shared" si="6"/>
        <v>0</v>
      </c>
      <c r="J9" s="20">
        <f t="shared" si="7"/>
        <v>2</v>
      </c>
      <c r="K9" s="18">
        <v>0</v>
      </c>
      <c r="L9" s="15">
        <f t="shared" si="2"/>
        <v>4</v>
      </c>
      <c r="M9" s="15">
        <f t="shared" si="2"/>
        <v>0</v>
      </c>
      <c r="N9" s="15">
        <f t="shared" si="2"/>
        <v>0</v>
      </c>
      <c r="O9" s="15">
        <f t="shared" si="2"/>
        <v>36</v>
      </c>
      <c r="P9" s="27">
        <f t="shared" si="0"/>
        <v>61</v>
      </c>
      <c r="Q9" s="22">
        <f t="shared" si="3"/>
        <v>103</v>
      </c>
      <c r="R9" s="22">
        <f t="shared" si="9"/>
        <v>63</v>
      </c>
      <c r="S9" s="22">
        <f t="shared" si="4"/>
        <v>-2</v>
      </c>
      <c r="T9" s="66">
        <f t="shared" si="8"/>
        <v>2</v>
      </c>
      <c r="V9" s="75">
        <f t="shared" si="1"/>
        <v>85.714285714285708</v>
      </c>
      <c r="W9" s="76"/>
      <c r="X9" s="73"/>
      <c r="Y9" s="73"/>
      <c r="AA9" s="95" t="s">
        <v>0</v>
      </c>
      <c r="AB9" s="1" t="s">
        <v>34</v>
      </c>
    </row>
    <row r="10" spans="2:28" s="1" customFormat="1" x14ac:dyDescent="0.15">
      <c r="B10" s="69">
        <f>IF(P10=0,0,7)</f>
        <v>7</v>
      </c>
      <c r="C10" s="35"/>
      <c r="D10" s="106">
        <f t="shared" si="5"/>
        <v>25</v>
      </c>
      <c r="E10" s="49"/>
      <c r="F10" s="44"/>
      <c r="G10" s="44">
        <v>5</v>
      </c>
      <c r="H10" s="45"/>
      <c r="I10" s="82">
        <f t="shared" si="6"/>
        <v>0</v>
      </c>
      <c r="J10" s="19">
        <f t="shared" si="7"/>
        <v>37</v>
      </c>
      <c r="K10" s="17">
        <v>0</v>
      </c>
      <c r="L10" s="12">
        <f t="shared" si="2"/>
        <v>0</v>
      </c>
      <c r="M10" s="12">
        <f t="shared" si="2"/>
        <v>0</v>
      </c>
      <c r="N10" s="12">
        <f t="shared" si="2"/>
        <v>5</v>
      </c>
      <c r="O10" s="12">
        <f t="shared" si="2"/>
        <v>0</v>
      </c>
      <c r="P10" s="26">
        <f t="shared" si="0"/>
        <v>30</v>
      </c>
      <c r="Q10" s="21">
        <f t="shared" si="3"/>
        <v>72</v>
      </c>
      <c r="R10" s="68">
        <f t="shared" si="9"/>
        <v>67</v>
      </c>
      <c r="S10" s="21">
        <f t="shared" si="4"/>
        <v>-37</v>
      </c>
      <c r="T10" s="65">
        <f t="shared" si="8"/>
        <v>37</v>
      </c>
      <c r="V10" s="74">
        <f t="shared" si="1"/>
        <v>0</v>
      </c>
      <c r="W10" s="76"/>
      <c r="X10" s="73"/>
      <c r="Y10" s="73"/>
      <c r="AA10" s="90"/>
      <c r="AB10" s="1" t="s">
        <v>35</v>
      </c>
    </row>
    <row r="11" spans="2:28" s="1" customFormat="1" x14ac:dyDescent="0.15">
      <c r="B11" s="70">
        <f>IF(P11=0,0,8)</f>
        <v>8</v>
      </c>
      <c r="C11" s="36" t="s">
        <v>44</v>
      </c>
      <c r="D11" s="105">
        <f t="shared" si="5"/>
        <v>30</v>
      </c>
      <c r="E11" s="46">
        <v>6</v>
      </c>
      <c r="F11" s="47"/>
      <c r="G11" s="47"/>
      <c r="H11" s="48">
        <v>27</v>
      </c>
      <c r="I11" s="34">
        <f t="shared" si="6"/>
        <v>0</v>
      </c>
      <c r="J11" s="20">
        <f t="shared" si="7"/>
        <v>9</v>
      </c>
      <c r="K11" s="18">
        <v>0</v>
      </c>
      <c r="L11" s="15">
        <f t="shared" si="2"/>
        <v>6</v>
      </c>
      <c r="M11" s="15">
        <f t="shared" si="2"/>
        <v>0</v>
      </c>
      <c r="N11" s="15">
        <f t="shared" si="2"/>
        <v>0</v>
      </c>
      <c r="O11" s="15">
        <f t="shared" si="2"/>
        <v>27</v>
      </c>
      <c r="P11" s="27">
        <f t="shared" si="0"/>
        <v>63</v>
      </c>
      <c r="Q11" s="22">
        <f t="shared" si="3"/>
        <v>105</v>
      </c>
      <c r="R11" s="22">
        <f t="shared" si="9"/>
        <v>72</v>
      </c>
      <c r="S11" s="22">
        <f t="shared" si="4"/>
        <v>-9</v>
      </c>
      <c r="T11" s="66">
        <f t="shared" si="8"/>
        <v>9</v>
      </c>
      <c r="V11" s="75">
        <f t="shared" si="1"/>
        <v>64.285714285714292</v>
      </c>
      <c r="W11" s="76"/>
      <c r="X11" s="73"/>
      <c r="Y11" s="73"/>
      <c r="AA11" s="90"/>
    </row>
    <row r="12" spans="2:28" s="1" customFormat="1" x14ac:dyDescent="0.15">
      <c r="B12" s="69">
        <f>IF(P12=0,0,9)</f>
        <v>9</v>
      </c>
      <c r="C12" s="35"/>
      <c r="D12" s="106">
        <f t="shared" si="5"/>
        <v>36</v>
      </c>
      <c r="E12" s="49"/>
      <c r="F12" s="44"/>
      <c r="G12" s="44">
        <v>6</v>
      </c>
      <c r="H12" s="45"/>
      <c r="I12" s="82">
        <f t="shared" si="6"/>
        <v>0</v>
      </c>
      <c r="J12" s="19">
        <f t="shared" si="7"/>
        <v>36</v>
      </c>
      <c r="K12" s="17">
        <v>0</v>
      </c>
      <c r="L12" s="12">
        <f t="shared" si="2"/>
        <v>0</v>
      </c>
      <c r="M12" s="12">
        <f t="shared" si="2"/>
        <v>0</v>
      </c>
      <c r="N12" s="12">
        <f t="shared" si="2"/>
        <v>6</v>
      </c>
      <c r="O12" s="12">
        <f t="shared" si="2"/>
        <v>0</v>
      </c>
      <c r="P12" s="26">
        <f t="shared" si="0"/>
        <v>42</v>
      </c>
      <c r="Q12" s="21">
        <f t="shared" si="3"/>
        <v>84</v>
      </c>
      <c r="R12" s="68">
        <f t="shared" si="9"/>
        <v>78</v>
      </c>
      <c r="S12" s="21">
        <f t="shared" si="4"/>
        <v>-36</v>
      </c>
      <c r="T12" s="65">
        <f t="shared" si="8"/>
        <v>36</v>
      </c>
      <c r="V12" s="74">
        <f t="shared" si="1"/>
        <v>0</v>
      </c>
      <c r="W12" s="76"/>
      <c r="X12" s="73"/>
      <c r="Y12" s="73"/>
      <c r="AA12" s="96" t="s">
        <v>3</v>
      </c>
      <c r="AB12" s="1" t="s">
        <v>36</v>
      </c>
    </row>
    <row r="13" spans="2:28" s="1" customFormat="1" x14ac:dyDescent="0.15">
      <c r="B13" s="70">
        <f>IF(P13=0,0,10)</f>
        <v>0</v>
      </c>
      <c r="C13" s="36"/>
      <c r="D13" s="105">
        <f t="shared" si="5"/>
        <v>42</v>
      </c>
      <c r="E13" s="46"/>
      <c r="F13" s="47"/>
      <c r="G13" s="47"/>
      <c r="H13" s="48"/>
      <c r="I13" s="34">
        <f t="shared" si="6"/>
        <v>0</v>
      </c>
      <c r="J13" s="20">
        <f t="shared" si="7"/>
        <v>0</v>
      </c>
      <c r="K13" s="18">
        <v>0</v>
      </c>
      <c r="L13" s="15">
        <f t="shared" si="2"/>
        <v>0</v>
      </c>
      <c r="M13" s="15">
        <f t="shared" si="2"/>
        <v>0</v>
      </c>
      <c r="N13" s="15">
        <f t="shared" si="2"/>
        <v>0</v>
      </c>
      <c r="O13" s="15">
        <f t="shared" si="2"/>
        <v>0</v>
      </c>
      <c r="P13" s="27">
        <f t="shared" si="0"/>
        <v>0</v>
      </c>
      <c r="Q13" s="22">
        <f t="shared" si="3"/>
        <v>0</v>
      </c>
      <c r="R13" s="22">
        <f t="shared" si="9"/>
        <v>0</v>
      </c>
      <c r="S13" s="22">
        <f t="shared" si="4"/>
        <v>0</v>
      </c>
      <c r="T13" s="66">
        <f t="shared" si="8"/>
        <v>0</v>
      </c>
      <c r="V13" s="75">
        <f t="shared" si="1"/>
        <v>0</v>
      </c>
      <c r="W13" s="76"/>
      <c r="X13" s="73"/>
      <c r="Y13" s="73"/>
      <c r="AA13" s="90"/>
      <c r="AB13" s="1" t="s">
        <v>40</v>
      </c>
    </row>
    <row r="14" spans="2:28" s="1" customFormat="1" ht="14.25" thickBot="1" x14ac:dyDescent="0.2">
      <c r="B14" s="69">
        <f>IF(P14=0,0,11)</f>
        <v>0</v>
      </c>
      <c r="C14" s="37"/>
      <c r="D14" s="106">
        <f t="shared" si="5"/>
        <v>0</v>
      </c>
      <c r="E14" s="49"/>
      <c r="F14" s="44"/>
      <c r="G14" s="44"/>
      <c r="H14" s="45"/>
      <c r="I14" s="82">
        <f t="shared" si="6"/>
        <v>0</v>
      </c>
      <c r="J14" s="19">
        <f t="shared" si="7"/>
        <v>0</v>
      </c>
      <c r="K14" s="17">
        <v>0</v>
      </c>
      <c r="L14" s="12">
        <f t="shared" si="2"/>
        <v>0</v>
      </c>
      <c r="M14" s="12">
        <f t="shared" si="2"/>
        <v>0</v>
      </c>
      <c r="N14" s="12">
        <f t="shared" si="2"/>
        <v>0</v>
      </c>
      <c r="O14" s="12">
        <f t="shared" si="2"/>
        <v>0</v>
      </c>
      <c r="P14" s="26">
        <f t="shared" si="0"/>
        <v>0</v>
      </c>
      <c r="Q14" s="21">
        <f t="shared" si="3"/>
        <v>0</v>
      </c>
      <c r="R14" s="68">
        <f t="shared" si="9"/>
        <v>0</v>
      </c>
      <c r="S14" s="21">
        <f t="shared" si="4"/>
        <v>0</v>
      </c>
      <c r="T14" s="65">
        <f t="shared" si="8"/>
        <v>0</v>
      </c>
      <c r="V14" s="74">
        <f t="shared" si="1"/>
        <v>0</v>
      </c>
      <c r="W14" s="76"/>
      <c r="X14" s="73"/>
      <c r="Y14" s="73"/>
      <c r="AA14" s="93"/>
    </row>
    <row r="15" spans="2:28" s="1" customFormat="1" ht="14.25" thickBot="1" x14ac:dyDescent="0.2">
      <c r="B15" s="70">
        <f>IF(P15=0,0,12)</f>
        <v>0</v>
      </c>
      <c r="C15" s="36"/>
      <c r="D15" s="105">
        <f t="shared" si="5"/>
        <v>0</v>
      </c>
      <c r="E15" s="46"/>
      <c r="F15" s="47"/>
      <c r="G15" s="47"/>
      <c r="H15" s="48"/>
      <c r="I15" s="34">
        <f t="shared" si="6"/>
        <v>0</v>
      </c>
      <c r="J15" s="20">
        <f t="shared" si="7"/>
        <v>0</v>
      </c>
      <c r="K15" s="18">
        <v>0</v>
      </c>
      <c r="L15" s="15">
        <f t="shared" si="2"/>
        <v>0</v>
      </c>
      <c r="M15" s="15">
        <f t="shared" si="2"/>
        <v>0</v>
      </c>
      <c r="N15" s="15">
        <f t="shared" si="2"/>
        <v>0</v>
      </c>
      <c r="O15" s="15">
        <f t="shared" si="2"/>
        <v>0</v>
      </c>
      <c r="P15" s="27">
        <f t="shared" si="0"/>
        <v>0</v>
      </c>
      <c r="Q15" s="22">
        <f t="shared" si="3"/>
        <v>0</v>
      </c>
      <c r="R15" s="22">
        <f t="shared" si="9"/>
        <v>0</v>
      </c>
      <c r="S15" s="22">
        <f t="shared" si="4"/>
        <v>0</v>
      </c>
      <c r="T15" s="66">
        <f t="shared" si="8"/>
        <v>0</v>
      </c>
      <c r="V15" s="75">
        <f t="shared" si="1"/>
        <v>0</v>
      </c>
      <c r="W15" s="76"/>
      <c r="X15" s="73"/>
      <c r="Y15" s="73"/>
      <c r="Z15" s="94"/>
      <c r="AA15" s="97" t="s">
        <v>37</v>
      </c>
      <c r="AB15" s="1" t="s">
        <v>38</v>
      </c>
    </row>
    <row r="16" spans="2:28" s="1" customFormat="1" x14ac:dyDescent="0.15">
      <c r="B16" s="69">
        <f>IF(P16=0,0,13)</f>
        <v>0</v>
      </c>
      <c r="C16" s="37"/>
      <c r="D16" s="106">
        <f t="shared" si="5"/>
        <v>0</v>
      </c>
      <c r="E16" s="49"/>
      <c r="F16" s="44"/>
      <c r="G16" s="44"/>
      <c r="H16" s="45"/>
      <c r="I16" s="82">
        <f t="shared" si="6"/>
        <v>0</v>
      </c>
      <c r="J16" s="19">
        <f t="shared" si="7"/>
        <v>0</v>
      </c>
      <c r="K16" s="17">
        <v>0</v>
      </c>
      <c r="L16" s="12">
        <f t="shared" si="2"/>
        <v>0</v>
      </c>
      <c r="M16" s="12">
        <f t="shared" si="2"/>
        <v>0</v>
      </c>
      <c r="N16" s="12">
        <f t="shared" si="2"/>
        <v>0</v>
      </c>
      <c r="O16" s="12">
        <f t="shared" si="2"/>
        <v>0</v>
      </c>
      <c r="P16" s="26">
        <f t="shared" si="0"/>
        <v>0</v>
      </c>
      <c r="Q16" s="21">
        <f t="shared" si="3"/>
        <v>0</v>
      </c>
      <c r="R16" s="68">
        <f t="shared" si="9"/>
        <v>0</v>
      </c>
      <c r="S16" s="21">
        <f t="shared" si="4"/>
        <v>0</v>
      </c>
      <c r="T16" s="65">
        <f t="shared" si="8"/>
        <v>0</v>
      </c>
      <c r="V16" s="74">
        <f t="shared" si="1"/>
        <v>0</v>
      </c>
      <c r="W16" s="76"/>
      <c r="X16" s="73"/>
      <c r="Y16" s="73"/>
      <c r="AA16" s="90"/>
    </row>
    <row r="17" spans="2:25" s="1" customFormat="1" x14ac:dyDescent="0.15">
      <c r="B17" s="70">
        <f>IF(P17=0,0,14)</f>
        <v>0</v>
      </c>
      <c r="C17" s="36"/>
      <c r="D17" s="105">
        <f t="shared" si="5"/>
        <v>0</v>
      </c>
      <c r="E17" s="46"/>
      <c r="F17" s="47"/>
      <c r="G17" s="47"/>
      <c r="H17" s="48"/>
      <c r="I17" s="34">
        <f t="shared" si="6"/>
        <v>0</v>
      </c>
      <c r="J17" s="20">
        <f t="shared" si="7"/>
        <v>0</v>
      </c>
      <c r="K17" s="18">
        <v>0</v>
      </c>
      <c r="L17" s="15">
        <f t="shared" si="2"/>
        <v>0</v>
      </c>
      <c r="M17" s="15">
        <f t="shared" si="2"/>
        <v>0</v>
      </c>
      <c r="N17" s="15">
        <f t="shared" si="2"/>
        <v>0</v>
      </c>
      <c r="O17" s="15">
        <f t="shared" si="2"/>
        <v>0</v>
      </c>
      <c r="P17" s="27">
        <f t="shared" si="0"/>
        <v>0</v>
      </c>
      <c r="Q17" s="22">
        <f t="shared" si="3"/>
        <v>0</v>
      </c>
      <c r="R17" s="22">
        <f t="shared" si="9"/>
        <v>0</v>
      </c>
      <c r="S17" s="22">
        <f t="shared" si="4"/>
        <v>0</v>
      </c>
      <c r="T17" s="66">
        <f t="shared" si="8"/>
        <v>0</v>
      </c>
      <c r="V17" s="75">
        <f t="shared" si="1"/>
        <v>0</v>
      </c>
      <c r="W17" s="76"/>
      <c r="X17" s="73"/>
      <c r="Y17" s="73"/>
    </row>
    <row r="18" spans="2:25" s="1" customFormat="1" x14ac:dyDescent="0.15">
      <c r="B18" s="69">
        <f>IF(P18=0,0,15)</f>
        <v>0</v>
      </c>
      <c r="C18" s="37"/>
      <c r="D18" s="106">
        <f t="shared" si="5"/>
        <v>0</v>
      </c>
      <c r="E18" s="49"/>
      <c r="F18" s="44"/>
      <c r="G18" s="44"/>
      <c r="H18" s="45"/>
      <c r="I18" s="82">
        <f t="shared" si="6"/>
        <v>0</v>
      </c>
      <c r="J18" s="19">
        <f t="shared" si="7"/>
        <v>0</v>
      </c>
      <c r="K18" s="17">
        <v>0</v>
      </c>
      <c r="L18" s="12">
        <f t="shared" si="2"/>
        <v>0</v>
      </c>
      <c r="M18" s="12">
        <f t="shared" si="2"/>
        <v>0</v>
      </c>
      <c r="N18" s="12">
        <f t="shared" si="2"/>
        <v>0</v>
      </c>
      <c r="O18" s="12">
        <f t="shared" si="2"/>
        <v>0</v>
      </c>
      <c r="P18" s="26">
        <f t="shared" si="0"/>
        <v>0</v>
      </c>
      <c r="Q18" s="21">
        <f t="shared" si="3"/>
        <v>0</v>
      </c>
      <c r="R18" s="68">
        <f t="shared" si="9"/>
        <v>0</v>
      </c>
      <c r="S18" s="21">
        <f t="shared" si="4"/>
        <v>0</v>
      </c>
      <c r="T18" s="65">
        <f t="shared" si="8"/>
        <v>0</v>
      </c>
      <c r="V18" s="74">
        <f t="shared" si="1"/>
        <v>0</v>
      </c>
      <c r="W18" s="76"/>
      <c r="X18" s="73"/>
      <c r="Y18" s="73"/>
    </row>
    <row r="19" spans="2:25" s="1" customFormat="1" x14ac:dyDescent="0.15">
      <c r="B19" s="70">
        <f>IF(P19=0,0,16)</f>
        <v>0</v>
      </c>
      <c r="C19" s="36"/>
      <c r="D19" s="105">
        <f t="shared" si="5"/>
        <v>0</v>
      </c>
      <c r="E19" s="46"/>
      <c r="F19" s="47"/>
      <c r="G19" s="47"/>
      <c r="H19" s="48"/>
      <c r="I19" s="34">
        <f t="shared" si="6"/>
        <v>0</v>
      </c>
      <c r="J19" s="20">
        <f t="shared" si="7"/>
        <v>0</v>
      </c>
      <c r="K19" s="18">
        <v>0</v>
      </c>
      <c r="L19" s="15">
        <f t="shared" si="2"/>
        <v>0</v>
      </c>
      <c r="M19" s="15">
        <f t="shared" si="2"/>
        <v>0</v>
      </c>
      <c r="N19" s="15">
        <f t="shared" si="2"/>
        <v>0</v>
      </c>
      <c r="O19" s="15">
        <f t="shared" si="2"/>
        <v>0</v>
      </c>
      <c r="P19" s="27">
        <f t="shared" si="0"/>
        <v>0</v>
      </c>
      <c r="Q19" s="22">
        <f t="shared" si="3"/>
        <v>0</v>
      </c>
      <c r="R19" s="22">
        <f t="shared" si="9"/>
        <v>0</v>
      </c>
      <c r="S19" s="22">
        <f t="shared" si="4"/>
        <v>0</v>
      </c>
      <c r="T19" s="66">
        <f t="shared" si="8"/>
        <v>0</v>
      </c>
      <c r="V19" s="75">
        <f t="shared" si="1"/>
        <v>0</v>
      </c>
      <c r="W19" s="76"/>
      <c r="X19" s="73"/>
      <c r="Y19" s="73"/>
    </row>
    <row r="20" spans="2:25" s="1" customFormat="1" x14ac:dyDescent="0.15">
      <c r="B20" s="69">
        <f>IF(P20=0,0,17)</f>
        <v>0</v>
      </c>
      <c r="C20" s="37"/>
      <c r="D20" s="106">
        <f t="shared" si="5"/>
        <v>0</v>
      </c>
      <c r="E20" s="49"/>
      <c r="F20" s="44"/>
      <c r="G20" s="44"/>
      <c r="H20" s="45"/>
      <c r="I20" s="82">
        <f t="shared" si="6"/>
        <v>0</v>
      </c>
      <c r="J20" s="19">
        <f t="shared" si="7"/>
        <v>0</v>
      </c>
      <c r="K20" s="17">
        <v>0</v>
      </c>
      <c r="L20" s="12">
        <f t="shared" si="2"/>
        <v>0</v>
      </c>
      <c r="M20" s="12">
        <f t="shared" si="2"/>
        <v>0</v>
      </c>
      <c r="N20" s="12">
        <f t="shared" si="2"/>
        <v>0</v>
      </c>
      <c r="O20" s="12">
        <f t="shared" si="2"/>
        <v>0</v>
      </c>
      <c r="P20" s="26">
        <f t="shared" si="0"/>
        <v>0</v>
      </c>
      <c r="Q20" s="21">
        <f t="shared" si="3"/>
        <v>0</v>
      </c>
      <c r="R20" s="68">
        <f t="shared" si="9"/>
        <v>0</v>
      </c>
      <c r="S20" s="21">
        <f t="shared" si="4"/>
        <v>0</v>
      </c>
      <c r="T20" s="65">
        <f t="shared" si="8"/>
        <v>0</v>
      </c>
      <c r="V20" s="74">
        <f t="shared" si="1"/>
        <v>0</v>
      </c>
      <c r="W20" s="76"/>
      <c r="X20" s="73"/>
      <c r="Y20" s="73"/>
    </row>
    <row r="21" spans="2:25" s="1" customFormat="1" x14ac:dyDescent="0.15">
      <c r="B21" s="70">
        <f>IF(P21=0,0,18)</f>
        <v>0</v>
      </c>
      <c r="C21" s="36"/>
      <c r="D21" s="105">
        <f t="shared" si="5"/>
        <v>0</v>
      </c>
      <c r="E21" s="46"/>
      <c r="F21" s="47"/>
      <c r="G21" s="47"/>
      <c r="H21" s="48"/>
      <c r="I21" s="34">
        <f t="shared" si="6"/>
        <v>0</v>
      </c>
      <c r="J21" s="20">
        <f t="shared" si="7"/>
        <v>0</v>
      </c>
      <c r="K21" s="18">
        <v>0</v>
      </c>
      <c r="L21" s="15">
        <f t="shared" si="2"/>
        <v>0</v>
      </c>
      <c r="M21" s="15">
        <f t="shared" si="2"/>
        <v>0</v>
      </c>
      <c r="N21" s="15">
        <f t="shared" si="2"/>
        <v>0</v>
      </c>
      <c r="O21" s="15">
        <f t="shared" si="2"/>
        <v>0</v>
      </c>
      <c r="P21" s="27">
        <f t="shared" si="0"/>
        <v>0</v>
      </c>
      <c r="Q21" s="22">
        <f t="shared" si="3"/>
        <v>0</v>
      </c>
      <c r="R21" s="22">
        <f t="shared" si="9"/>
        <v>0</v>
      </c>
      <c r="S21" s="22">
        <f t="shared" si="4"/>
        <v>0</v>
      </c>
      <c r="T21" s="66">
        <f t="shared" si="8"/>
        <v>0</v>
      </c>
      <c r="V21" s="75">
        <f t="shared" si="1"/>
        <v>0</v>
      </c>
      <c r="W21" s="76"/>
      <c r="X21" s="73"/>
      <c r="Y21" s="73"/>
    </row>
    <row r="22" spans="2:25" s="1" customFormat="1" x14ac:dyDescent="0.15">
      <c r="B22" s="69">
        <f>IF(P22=0,0,19)</f>
        <v>0</v>
      </c>
      <c r="C22" s="37"/>
      <c r="D22" s="106">
        <f t="shared" si="5"/>
        <v>0</v>
      </c>
      <c r="E22" s="49"/>
      <c r="F22" s="44"/>
      <c r="G22" s="44"/>
      <c r="H22" s="45"/>
      <c r="I22" s="82">
        <f t="shared" si="6"/>
        <v>0</v>
      </c>
      <c r="J22" s="19">
        <f t="shared" si="7"/>
        <v>0</v>
      </c>
      <c r="K22" s="17">
        <v>0</v>
      </c>
      <c r="L22" s="12">
        <f t="shared" si="2"/>
        <v>0</v>
      </c>
      <c r="M22" s="12">
        <f t="shared" si="2"/>
        <v>0</v>
      </c>
      <c r="N22" s="12">
        <f t="shared" si="2"/>
        <v>0</v>
      </c>
      <c r="O22" s="12">
        <f t="shared" si="2"/>
        <v>0</v>
      </c>
      <c r="P22" s="26">
        <f t="shared" si="0"/>
        <v>0</v>
      </c>
      <c r="Q22" s="21">
        <f t="shared" si="3"/>
        <v>0</v>
      </c>
      <c r="R22" s="68">
        <f t="shared" si="9"/>
        <v>0</v>
      </c>
      <c r="S22" s="21">
        <f t="shared" si="4"/>
        <v>0</v>
      </c>
      <c r="T22" s="65">
        <f t="shared" si="8"/>
        <v>0</v>
      </c>
      <c r="V22" s="74">
        <f t="shared" si="1"/>
        <v>0</v>
      </c>
      <c r="W22" s="76"/>
      <c r="X22" s="73"/>
      <c r="Y22" s="73"/>
    </row>
    <row r="23" spans="2:25" s="1" customFormat="1" x14ac:dyDescent="0.15">
      <c r="B23" s="70">
        <f>IF(P23=0,0,20)</f>
        <v>0</v>
      </c>
      <c r="C23" s="36"/>
      <c r="D23" s="105">
        <f t="shared" si="5"/>
        <v>0</v>
      </c>
      <c r="E23" s="46"/>
      <c r="F23" s="47"/>
      <c r="G23" s="47"/>
      <c r="H23" s="48"/>
      <c r="I23" s="34">
        <f t="shared" si="6"/>
        <v>0</v>
      </c>
      <c r="J23" s="20">
        <f t="shared" si="7"/>
        <v>0</v>
      </c>
      <c r="K23" s="18">
        <v>0</v>
      </c>
      <c r="L23" s="15">
        <f t="shared" si="2"/>
        <v>0</v>
      </c>
      <c r="M23" s="15">
        <f t="shared" si="2"/>
        <v>0</v>
      </c>
      <c r="N23" s="15">
        <f t="shared" si="2"/>
        <v>0</v>
      </c>
      <c r="O23" s="15">
        <f t="shared" si="2"/>
        <v>0</v>
      </c>
      <c r="P23" s="27">
        <f t="shared" si="0"/>
        <v>0</v>
      </c>
      <c r="Q23" s="22">
        <f t="shared" si="3"/>
        <v>0</v>
      </c>
      <c r="R23" s="22">
        <f t="shared" si="9"/>
        <v>0</v>
      </c>
      <c r="S23" s="22">
        <f t="shared" si="4"/>
        <v>0</v>
      </c>
      <c r="T23" s="66">
        <f t="shared" si="8"/>
        <v>0</v>
      </c>
      <c r="V23" s="75">
        <f t="shared" si="1"/>
        <v>0</v>
      </c>
      <c r="W23" s="76"/>
      <c r="X23" s="73"/>
      <c r="Y23" s="73"/>
    </row>
    <row r="24" spans="2:25" s="1" customFormat="1" x14ac:dyDescent="0.15">
      <c r="B24" s="69">
        <f>IF(P24=0,0,21)</f>
        <v>0</v>
      </c>
      <c r="C24" s="37"/>
      <c r="D24" s="106">
        <f t="shared" si="5"/>
        <v>0</v>
      </c>
      <c r="E24" s="49"/>
      <c r="F24" s="44"/>
      <c r="G24" s="44"/>
      <c r="H24" s="45"/>
      <c r="I24" s="82">
        <f t="shared" si="6"/>
        <v>0</v>
      </c>
      <c r="J24" s="19">
        <f t="shared" si="7"/>
        <v>0</v>
      </c>
      <c r="K24" s="17">
        <v>0</v>
      </c>
      <c r="L24" s="12">
        <f t="shared" si="2"/>
        <v>0</v>
      </c>
      <c r="M24" s="12">
        <f t="shared" si="2"/>
        <v>0</v>
      </c>
      <c r="N24" s="12">
        <f t="shared" si="2"/>
        <v>0</v>
      </c>
      <c r="O24" s="12">
        <f t="shared" si="2"/>
        <v>0</v>
      </c>
      <c r="P24" s="26">
        <f t="shared" si="0"/>
        <v>0</v>
      </c>
      <c r="Q24" s="21">
        <f t="shared" si="3"/>
        <v>0</v>
      </c>
      <c r="R24" s="68">
        <f t="shared" si="9"/>
        <v>0</v>
      </c>
      <c r="S24" s="21">
        <f t="shared" si="4"/>
        <v>0</v>
      </c>
      <c r="T24" s="65">
        <f t="shared" si="8"/>
        <v>0</v>
      </c>
      <c r="V24" s="74">
        <f t="shared" si="1"/>
        <v>0</v>
      </c>
      <c r="W24" s="76"/>
      <c r="X24" s="73"/>
      <c r="Y24" s="73"/>
    </row>
    <row r="25" spans="2:25" s="1" customFormat="1" x14ac:dyDescent="0.15">
      <c r="B25" s="70">
        <f>IF(P25=0,0,22)</f>
        <v>0</v>
      </c>
      <c r="C25" s="36"/>
      <c r="D25" s="105">
        <f t="shared" si="5"/>
        <v>0</v>
      </c>
      <c r="E25" s="46"/>
      <c r="F25" s="47"/>
      <c r="G25" s="47"/>
      <c r="H25" s="48"/>
      <c r="I25" s="34">
        <f t="shared" si="6"/>
        <v>0</v>
      </c>
      <c r="J25" s="20">
        <f t="shared" si="7"/>
        <v>0</v>
      </c>
      <c r="K25" s="18">
        <v>0</v>
      </c>
      <c r="L25" s="15">
        <f t="shared" si="2"/>
        <v>0</v>
      </c>
      <c r="M25" s="15">
        <f t="shared" si="2"/>
        <v>0</v>
      </c>
      <c r="N25" s="15">
        <f t="shared" si="2"/>
        <v>0</v>
      </c>
      <c r="O25" s="15">
        <f t="shared" si="2"/>
        <v>0</v>
      </c>
      <c r="P25" s="27">
        <f t="shared" si="0"/>
        <v>0</v>
      </c>
      <c r="Q25" s="22">
        <f t="shared" si="3"/>
        <v>0</v>
      </c>
      <c r="R25" s="22">
        <f t="shared" si="9"/>
        <v>0</v>
      </c>
      <c r="S25" s="22">
        <f t="shared" si="4"/>
        <v>0</v>
      </c>
      <c r="T25" s="66">
        <f t="shared" si="8"/>
        <v>0</v>
      </c>
      <c r="V25" s="75">
        <f t="shared" si="1"/>
        <v>0</v>
      </c>
      <c r="W25" s="76"/>
      <c r="X25" s="73"/>
      <c r="Y25" s="73"/>
    </row>
    <row r="26" spans="2:25" s="1" customFormat="1" x14ac:dyDescent="0.15">
      <c r="B26" s="69">
        <f>IF(P26=0,0,23)</f>
        <v>0</v>
      </c>
      <c r="C26" s="37"/>
      <c r="D26" s="106">
        <f t="shared" si="5"/>
        <v>0</v>
      </c>
      <c r="E26" s="49"/>
      <c r="F26" s="44"/>
      <c r="G26" s="44"/>
      <c r="H26" s="45"/>
      <c r="I26" s="82">
        <f t="shared" si="6"/>
        <v>0</v>
      </c>
      <c r="J26" s="19">
        <f t="shared" si="7"/>
        <v>0</v>
      </c>
      <c r="K26" s="17">
        <v>0</v>
      </c>
      <c r="L26" s="12">
        <f t="shared" si="2"/>
        <v>0</v>
      </c>
      <c r="M26" s="12">
        <f t="shared" si="2"/>
        <v>0</v>
      </c>
      <c r="N26" s="12">
        <f t="shared" si="2"/>
        <v>0</v>
      </c>
      <c r="O26" s="12">
        <f t="shared" si="2"/>
        <v>0</v>
      </c>
      <c r="P26" s="26">
        <f t="shared" si="0"/>
        <v>0</v>
      </c>
      <c r="Q26" s="21">
        <f t="shared" si="3"/>
        <v>0</v>
      </c>
      <c r="R26" s="68">
        <f t="shared" si="9"/>
        <v>0</v>
      </c>
      <c r="S26" s="21">
        <f t="shared" si="4"/>
        <v>0</v>
      </c>
      <c r="T26" s="65">
        <f t="shared" si="8"/>
        <v>0</v>
      </c>
      <c r="V26" s="74">
        <f t="shared" si="1"/>
        <v>0</v>
      </c>
      <c r="W26" s="76"/>
      <c r="X26" s="73"/>
      <c r="Y26" s="73"/>
    </row>
    <row r="27" spans="2:25" s="1" customFormat="1" x14ac:dyDescent="0.15">
      <c r="B27" s="70">
        <f>IF(P27=0,0,24)</f>
        <v>0</v>
      </c>
      <c r="C27" s="36"/>
      <c r="D27" s="105">
        <f t="shared" si="5"/>
        <v>0</v>
      </c>
      <c r="E27" s="46"/>
      <c r="F27" s="47"/>
      <c r="G27" s="47"/>
      <c r="H27" s="48"/>
      <c r="I27" s="34">
        <f t="shared" si="6"/>
        <v>0</v>
      </c>
      <c r="J27" s="20">
        <f t="shared" si="7"/>
        <v>0</v>
      </c>
      <c r="K27" s="18">
        <v>0</v>
      </c>
      <c r="L27" s="15">
        <f t="shared" si="2"/>
        <v>0</v>
      </c>
      <c r="M27" s="15">
        <f t="shared" si="2"/>
        <v>0</v>
      </c>
      <c r="N27" s="15">
        <f t="shared" si="2"/>
        <v>0</v>
      </c>
      <c r="O27" s="15">
        <f t="shared" si="2"/>
        <v>0</v>
      </c>
      <c r="P27" s="27">
        <f t="shared" si="0"/>
        <v>0</v>
      </c>
      <c r="Q27" s="22">
        <f t="shared" si="3"/>
        <v>0</v>
      </c>
      <c r="R27" s="22">
        <f t="shared" si="9"/>
        <v>0</v>
      </c>
      <c r="S27" s="22">
        <f t="shared" si="4"/>
        <v>0</v>
      </c>
      <c r="T27" s="66">
        <f t="shared" si="8"/>
        <v>0</v>
      </c>
      <c r="V27" s="75">
        <f t="shared" si="1"/>
        <v>0</v>
      </c>
      <c r="W27" s="76"/>
      <c r="X27" s="73"/>
      <c r="Y27" s="73"/>
    </row>
    <row r="28" spans="2:25" s="1" customFormat="1" x14ac:dyDescent="0.15">
      <c r="B28" s="69">
        <f>IF(P28=0,0,25)</f>
        <v>0</v>
      </c>
      <c r="C28" s="35"/>
      <c r="D28" s="106">
        <f t="shared" si="5"/>
        <v>0</v>
      </c>
      <c r="E28" s="49"/>
      <c r="F28" s="44"/>
      <c r="G28" s="44"/>
      <c r="H28" s="45"/>
      <c r="I28" s="82">
        <f t="shared" si="6"/>
        <v>0</v>
      </c>
      <c r="J28" s="19">
        <f t="shared" si="7"/>
        <v>0</v>
      </c>
      <c r="K28" s="17">
        <v>0</v>
      </c>
      <c r="L28" s="12">
        <f t="shared" si="2"/>
        <v>0</v>
      </c>
      <c r="M28" s="12">
        <f t="shared" si="2"/>
        <v>0</v>
      </c>
      <c r="N28" s="12">
        <f t="shared" si="2"/>
        <v>0</v>
      </c>
      <c r="O28" s="12">
        <f t="shared" si="2"/>
        <v>0</v>
      </c>
      <c r="P28" s="26">
        <f t="shared" si="0"/>
        <v>0</v>
      </c>
      <c r="Q28" s="21">
        <f t="shared" si="3"/>
        <v>0</v>
      </c>
      <c r="R28" s="68">
        <f t="shared" si="9"/>
        <v>0</v>
      </c>
      <c r="S28" s="21">
        <f t="shared" si="4"/>
        <v>0</v>
      </c>
      <c r="T28" s="65">
        <f t="shared" si="8"/>
        <v>0</v>
      </c>
      <c r="V28" s="74">
        <f t="shared" si="1"/>
        <v>0</v>
      </c>
      <c r="W28" s="76"/>
      <c r="X28" s="73"/>
      <c r="Y28" s="73"/>
    </row>
    <row r="29" spans="2:25" s="1" customFormat="1" x14ac:dyDescent="0.15">
      <c r="B29" s="70">
        <f>IF(P29=0,0,26)</f>
        <v>0</v>
      </c>
      <c r="C29" s="38"/>
      <c r="D29" s="105">
        <f t="shared" si="5"/>
        <v>0</v>
      </c>
      <c r="E29" s="46"/>
      <c r="F29" s="47"/>
      <c r="G29" s="47"/>
      <c r="H29" s="48"/>
      <c r="I29" s="34">
        <f t="shared" si="6"/>
        <v>0</v>
      </c>
      <c r="J29" s="20">
        <f t="shared" si="7"/>
        <v>0</v>
      </c>
      <c r="K29" s="18">
        <v>0</v>
      </c>
      <c r="L29" s="15">
        <f t="shared" si="2"/>
        <v>0</v>
      </c>
      <c r="M29" s="15">
        <f t="shared" si="2"/>
        <v>0</v>
      </c>
      <c r="N29" s="15">
        <f t="shared" si="2"/>
        <v>0</v>
      </c>
      <c r="O29" s="15">
        <f t="shared" si="2"/>
        <v>0</v>
      </c>
      <c r="P29" s="27">
        <f t="shared" si="0"/>
        <v>0</v>
      </c>
      <c r="Q29" s="22">
        <f t="shared" si="3"/>
        <v>0</v>
      </c>
      <c r="R29" s="22">
        <f t="shared" si="9"/>
        <v>0</v>
      </c>
      <c r="S29" s="22">
        <f t="shared" si="4"/>
        <v>0</v>
      </c>
      <c r="T29" s="66">
        <f t="shared" si="8"/>
        <v>0</v>
      </c>
      <c r="V29" s="75">
        <f t="shared" si="1"/>
        <v>0</v>
      </c>
      <c r="W29" s="76"/>
      <c r="X29" s="73"/>
      <c r="Y29" s="73"/>
    </row>
    <row r="30" spans="2:25" x14ac:dyDescent="0.15">
      <c r="B30" s="69">
        <f>IF(P30=0,0,27)</f>
        <v>0</v>
      </c>
      <c r="C30" s="37"/>
      <c r="D30" s="106">
        <f t="shared" si="5"/>
        <v>0</v>
      </c>
      <c r="E30" s="49"/>
      <c r="F30" s="44"/>
      <c r="G30" s="44"/>
      <c r="H30" s="45"/>
      <c r="I30" s="82">
        <f t="shared" si="6"/>
        <v>0</v>
      </c>
      <c r="J30" s="19">
        <f t="shared" si="7"/>
        <v>0</v>
      </c>
      <c r="K30" s="17">
        <v>0</v>
      </c>
      <c r="L30" s="12">
        <f t="shared" si="2"/>
        <v>0</v>
      </c>
      <c r="M30" s="12">
        <f t="shared" si="2"/>
        <v>0</v>
      </c>
      <c r="N30" s="12">
        <f t="shared" si="2"/>
        <v>0</v>
      </c>
      <c r="O30" s="12">
        <f t="shared" si="2"/>
        <v>0</v>
      </c>
      <c r="P30" s="26">
        <f t="shared" si="0"/>
        <v>0</v>
      </c>
      <c r="Q30" s="23">
        <f t="shared" si="3"/>
        <v>0</v>
      </c>
      <c r="R30" s="68">
        <f t="shared" si="9"/>
        <v>0</v>
      </c>
      <c r="S30" s="21">
        <f t="shared" si="4"/>
        <v>0</v>
      </c>
      <c r="T30" s="65">
        <f t="shared" si="8"/>
        <v>0</v>
      </c>
      <c r="V30" s="74">
        <f t="shared" si="1"/>
        <v>0</v>
      </c>
      <c r="W30" s="76"/>
      <c r="X30" s="77"/>
      <c r="Y30" s="77"/>
    </row>
    <row r="31" spans="2:25" x14ac:dyDescent="0.15">
      <c r="B31" s="70">
        <f>IF(P31=0,0,28)</f>
        <v>0</v>
      </c>
      <c r="C31" s="38"/>
      <c r="D31" s="105">
        <f t="shared" si="5"/>
        <v>0</v>
      </c>
      <c r="E31" s="46"/>
      <c r="F31" s="47"/>
      <c r="G31" s="47"/>
      <c r="H31" s="48"/>
      <c r="I31" s="34">
        <f t="shared" si="6"/>
        <v>0</v>
      </c>
      <c r="J31" s="20">
        <f t="shared" si="7"/>
        <v>0</v>
      </c>
      <c r="K31" s="18">
        <v>0</v>
      </c>
      <c r="L31" s="15">
        <f t="shared" si="2"/>
        <v>0</v>
      </c>
      <c r="M31" s="15">
        <f t="shared" si="2"/>
        <v>0</v>
      </c>
      <c r="N31" s="15">
        <f t="shared" si="2"/>
        <v>0</v>
      </c>
      <c r="O31" s="15">
        <f t="shared" si="2"/>
        <v>0</v>
      </c>
      <c r="P31" s="27">
        <f t="shared" si="0"/>
        <v>0</v>
      </c>
      <c r="Q31" s="24">
        <f t="shared" si="3"/>
        <v>0</v>
      </c>
      <c r="R31" s="22">
        <f t="shared" si="9"/>
        <v>0</v>
      </c>
      <c r="S31" s="22">
        <f t="shared" si="4"/>
        <v>0</v>
      </c>
      <c r="T31" s="66">
        <f t="shared" si="8"/>
        <v>0</v>
      </c>
      <c r="V31" s="75">
        <f t="shared" si="1"/>
        <v>0</v>
      </c>
      <c r="W31" s="76"/>
      <c r="X31" s="77"/>
      <c r="Y31" s="77"/>
    </row>
    <row r="32" spans="2:25" x14ac:dyDescent="0.15">
      <c r="B32" s="69">
        <f>IF(P32=0,0,29)</f>
        <v>0</v>
      </c>
      <c r="C32" s="35"/>
      <c r="D32" s="106">
        <f t="shared" si="5"/>
        <v>0</v>
      </c>
      <c r="E32" s="49"/>
      <c r="F32" s="44"/>
      <c r="G32" s="44"/>
      <c r="H32" s="45"/>
      <c r="I32" s="82">
        <f t="shared" si="6"/>
        <v>0</v>
      </c>
      <c r="J32" s="19">
        <f t="shared" si="7"/>
        <v>0</v>
      </c>
      <c r="K32" s="17">
        <v>0</v>
      </c>
      <c r="L32" s="12">
        <f t="shared" si="2"/>
        <v>0</v>
      </c>
      <c r="M32" s="12">
        <f t="shared" si="2"/>
        <v>0</v>
      </c>
      <c r="N32" s="12">
        <f t="shared" si="2"/>
        <v>0</v>
      </c>
      <c r="O32" s="12">
        <f t="shared" si="2"/>
        <v>0</v>
      </c>
      <c r="P32" s="26">
        <f t="shared" si="0"/>
        <v>0</v>
      </c>
      <c r="Q32" s="23">
        <f t="shared" si="3"/>
        <v>0</v>
      </c>
      <c r="R32" s="68">
        <f t="shared" si="9"/>
        <v>0</v>
      </c>
      <c r="S32" s="21">
        <f t="shared" si="4"/>
        <v>0</v>
      </c>
      <c r="T32" s="65">
        <f t="shared" si="8"/>
        <v>0</v>
      </c>
      <c r="V32" s="74">
        <f t="shared" si="1"/>
        <v>0</v>
      </c>
      <c r="W32" s="76"/>
      <c r="X32" s="77"/>
      <c r="Y32" s="77"/>
    </row>
    <row r="33" spans="2:25" s="1" customFormat="1" ht="14.25" thickBot="1" x14ac:dyDescent="0.2">
      <c r="B33" s="71">
        <f>IF(P33=0,0,30)</f>
        <v>0</v>
      </c>
      <c r="C33" s="39"/>
      <c r="D33" s="107">
        <f t="shared" si="5"/>
        <v>0</v>
      </c>
      <c r="E33" s="50"/>
      <c r="F33" s="51"/>
      <c r="G33" s="51"/>
      <c r="H33" s="52"/>
      <c r="I33" s="34">
        <f t="shared" si="6"/>
        <v>0</v>
      </c>
      <c r="J33" s="57">
        <f t="shared" si="7"/>
        <v>0</v>
      </c>
      <c r="K33" s="58">
        <v>0</v>
      </c>
      <c r="L33" s="59">
        <f t="shared" si="2"/>
        <v>0</v>
      </c>
      <c r="M33" s="59">
        <f t="shared" si="2"/>
        <v>0</v>
      </c>
      <c r="N33" s="59">
        <f t="shared" si="2"/>
        <v>0</v>
      </c>
      <c r="O33" s="59">
        <f t="shared" si="2"/>
        <v>0</v>
      </c>
      <c r="P33" s="60">
        <f t="shared" si="0"/>
        <v>0</v>
      </c>
      <c r="Q33" s="25">
        <f t="shared" si="3"/>
        <v>0</v>
      </c>
      <c r="R33" s="25">
        <f t="shared" si="9"/>
        <v>0</v>
      </c>
      <c r="S33" s="25">
        <f t="shared" si="4"/>
        <v>0</v>
      </c>
      <c r="T33" s="67">
        <f t="shared" si="8"/>
        <v>0</v>
      </c>
      <c r="V33" s="78">
        <f t="shared" si="1"/>
        <v>0</v>
      </c>
      <c r="W33" s="79"/>
      <c r="X33" s="73"/>
      <c r="Y33" s="73"/>
    </row>
    <row r="34" spans="2:25" hidden="1" x14ac:dyDescent="0.15">
      <c r="B34" s="6">
        <f>MAX(B4:B33)</f>
        <v>9</v>
      </c>
      <c r="C34" s="13"/>
      <c r="D34" s="54">
        <f t="shared" si="5"/>
        <v>0</v>
      </c>
      <c r="H34" s="55" t="s">
        <v>22</v>
      </c>
      <c r="I34" s="29">
        <f>MAX(I4:I33)</f>
        <v>0</v>
      </c>
      <c r="J34" s="30">
        <f>IF(P34=0,0,S$34+R34-P34)-I34</f>
        <v>0</v>
      </c>
      <c r="K34" s="6">
        <f>MAX(K4:K33)</f>
        <v>0</v>
      </c>
      <c r="O34" s="1"/>
      <c r="R34" s="6" t="s">
        <v>17</v>
      </c>
      <c r="S34" s="56">
        <f>IF(MAX(S4:S33)&lt;=0,0,MAX(S4:S33))</f>
        <v>0</v>
      </c>
    </row>
    <row r="35" spans="2:25" hidden="1" x14ac:dyDescent="0.15">
      <c r="C35" s="13" t="s">
        <v>21</v>
      </c>
      <c r="D35" s="31">
        <f>MAX(D4:D34)</f>
        <v>42</v>
      </c>
      <c r="O35" s="1"/>
      <c r="R35" s="6" t="s">
        <v>18</v>
      </c>
      <c r="S35" s="28">
        <f>IF(S34=0,0,IF(MATCH(S34,S4:S33,0)&gt;$B$34,0,MATCH(S34,S4:S33,0)))</f>
        <v>0</v>
      </c>
    </row>
    <row r="36" spans="2:25" x14ac:dyDescent="0.15">
      <c r="O36" s="1"/>
    </row>
    <row r="37" spans="2:25" x14ac:dyDescent="0.15">
      <c r="O37" s="1"/>
    </row>
    <row r="38" spans="2:25" x14ac:dyDescent="0.15">
      <c r="O38" s="1"/>
    </row>
    <row r="39" spans="2:25" x14ac:dyDescent="0.15">
      <c r="O39" s="1"/>
    </row>
    <row r="40" spans="2:25" x14ac:dyDescent="0.15">
      <c r="O40" s="2"/>
    </row>
  </sheetData>
  <sheetProtection password="ECF2" sheet="1" objects="1" scenarios="1" selectLockedCells="1"/>
  <phoneticPr fontId="2"/>
  <pageMargins left="0.7" right="0.7" top="0.75" bottom="0.75" header="0.3" footer="0.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VER2.１</vt:lpstr>
      <vt:lpstr>事例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小野寛</dc:creator>
  <cp:lastModifiedBy>小野寛</cp:lastModifiedBy>
  <cp:lastPrinted>2009-06-24T07:29:29Z</cp:lastPrinted>
  <dcterms:created xsi:type="dcterms:W3CDTF">2009-06-22T10:10:47Z</dcterms:created>
  <dcterms:modified xsi:type="dcterms:W3CDTF">2022-08-24T22:45:45Z</dcterms:modified>
</cp:coreProperties>
</file>